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EE49DBA-957C-4312-A3F8-81BBFFD5E53A}" xr6:coauthVersionLast="45" xr6:coauthVersionMax="45" xr10:uidLastSave="{00000000-0000-0000-0000-000000000000}"/>
  <bookViews>
    <workbookView xWindow="-98" yWindow="-98" windowWidth="22695" windowHeight="14595" activeTab="2" xr2:uid="{00000000-000D-0000-FFFF-FFFF00000000}"/>
  </bookViews>
  <sheets>
    <sheet name="RESTAURANTS" sheetId="4" r:id="rId1"/>
    <sheet name="CAL" sheetId="3" r:id="rId2"/>
    <sheet name="Example" sheetId="6" r:id="rId3"/>
    <sheet name="TRACK" sheetId="2" r:id="rId4"/>
  </sheets>
  <definedNames>
    <definedName name="_xlnm._FilterDatabase" localSheetId="1" hidden="1">CAL!$B$2:$D$75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6" l="1"/>
  <c r="L43" i="6"/>
  <c r="L42" i="6"/>
  <c r="L39" i="6"/>
  <c r="L38" i="6"/>
  <c r="L37" i="6"/>
  <c r="H47" i="6"/>
  <c r="H45" i="6"/>
  <c r="H52" i="6" s="1"/>
  <c r="H43" i="6"/>
  <c r="H41" i="6"/>
  <c r="H40" i="6"/>
  <c r="H39" i="6"/>
  <c r="D50" i="6"/>
  <c r="D48" i="6"/>
  <c r="D47" i="6"/>
  <c r="D45" i="6"/>
  <c r="D43" i="6"/>
  <c r="D41" i="6"/>
  <c r="D40" i="6"/>
  <c r="D38" i="6"/>
  <c r="D52" i="6" s="1"/>
  <c r="P13" i="6"/>
  <c r="P12" i="6"/>
  <c r="L7" i="6"/>
  <c r="H12" i="6"/>
  <c r="H9" i="6"/>
  <c r="H7" i="6"/>
  <c r="D15" i="6"/>
  <c r="D13" i="6"/>
  <c r="D11" i="6"/>
  <c r="D9" i="6"/>
  <c r="D22" i="6" s="1"/>
  <c r="D7" i="6"/>
  <c r="Q52" i="6"/>
  <c r="L52" i="6"/>
  <c r="L53" i="6" s="1"/>
  <c r="Q51" i="6"/>
  <c r="Q50" i="6"/>
  <c r="Q49" i="6"/>
  <c r="Q43" i="6"/>
  <c r="P43" i="6"/>
  <c r="P44" i="6" s="1"/>
  <c r="P22" i="6"/>
  <c r="L22" i="6"/>
  <c r="L23" i="6" s="1"/>
  <c r="H22" i="6"/>
  <c r="Q42" i="2"/>
  <c r="P23" i="6" l="1"/>
  <c r="P45" i="6"/>
  <c r="N44" i="6" s="1"/>
  <c r="Q22" i="6"/>
  <c r="I22" i="6"/>
  <c r="M22" i="6"/>
  <c r="E22" i="6"/>
  <c r="I52" i="6"/>
  <c r="M52" i="6"/>
  <c r="E52" i="6"/>
  <c r="Q44" i="6"/>
  <c r="D23" i="6"/>
  <c r="H53" i="6"/>
  <c r="D53" i="6"/>
  <c r="H23" i="6"/>
  <c r="M38" i="4"/>
  <c r="M37" i="4"/>
  <c r="M36" i="4"/>
  <c r="M35" i="4"/>
  <c r="M34" i="4"/>
  <c r="C62" i="4"/>
  <c r="C61" i="4"/>
  <c r="C59" i="4"/>
  <c r="C57" i="4"/>
  <c r="C56" i="4"/>
  <c r="C53" i="4"/>
  <c r="D53" i="4" s="1"/>
  <c r="C46" i="4"/>
  <c r="C41" i="4"/>
  <c r="D40" i="4" s="1"/>
  <c r="R38" i="4"/>
  <c r="C38" i="4"/>
  <c r="D37" i="4" s="1"/>
  <c r="H37" i="4"/>
  <c r="H35" i="4"/>
  <c r="S34" i="4"/>
  <c r="H34" i="4"/>
  <c r="H33" i="4"/>
  <c r="C33" i="4"/>
  <c r="D34" i="4" s="1"/>
  <c r="N32" i="4"/>
  <c r="R30" i="4"/>
  <c r="S29" i="4"/>
  <c r="C28" i="4"/>
  <c r="C27" i="4"/>
  <c r="S26" i="4"/>
  <c r="S23" i="4"/>
  <c r="M23" i="4"/>
  <c r="M22" i="4"/>
  <c r="M21" i="4"/>
  <c r="S20" i="4"/>
  <c r="M19" i="4"/>
  <c r="I19" i="4"/>
  <c r="I25" i="4" s="1"/>
  <c r="C18" i="4"/>
  <c r="C17" i="4"/>
  <c r="H16" i="4"/>
  <c r="I11" i="4" s="1"/>
  <c r="I15" i="4" s="1"/>
  <c r="C16" i="4"/>
  <c r="M15" i="4"/>
  <c r="U14" i="4"/>
  <c r="U13" i="4"/>
  <c r="M13" i="4"/>
  <c r="U12" i="4"/>
  <c r="M12" i="4"/>
  <c r="N12" i="4" s="1"/>
  <c r="I12" i="4"/>
  <c r="C12" i="4"/>
  <c r="S10" i="4"/>
  <c r="R9" i="4"/>
  <c r="H4" i="4"/>
  <c r="N3" i="4"/>
  <c r="N11" i="4" s="1"/>
  <c r="H3" i="4"/>
  <c r="D15" i="3"/>
  <c r="L52" i="2"/>
  <c r="L51" i="2"/>
  <c r="H51" i="2"/>
  <c r="D51" i="2"/>
  <c r="Q51" i="2"/>
  <c r="Q50" i="2"/>
  <c r="Q49" i="2"/>
  <c r="Q48" i="2"/>
  <c r="P22" i="2"/>
  <c r="L22" i="2"/>
  <c r="H22" i="2"/>
  <c r="D22" i="2"/>
  <c r="N55" i="6" l="1"/>
  <c r="D52" i="2"/>
  <c r="H52" i="2"/>
  <c r="P23" i="2"/>
  <c r="D23" i="2"/>
  <c r="H23" i="2"/>
  <c r="N20" i="4"/>
  <c r="L23" i="2"/>
  <c r="I33" i="4"/>
  <c r="I37" i="4" s="1"/>
  <c r="P44" i="2"/>
  <c r="P42" i="2"/>
  <c r="P43" i="2" s="1"/>
  <c r="N43" i="2" l="1"/>
  <c r="N54" i="2"/>
  <c r="I51" i="2"/>
  <c r="Q43" i="2"/>
  <c r="E51" i="2"/>
  <c r="Q22" i="2"/>
  <c r="I22" i="2"/>
  <c r="M22" i="2"/>
  <c r="E22" i="2"/>
  <c r="M51" i="2"/>
</calcChain>
</file>

<file path=xl/sharedStrings.xml><?xml version="1.0" encoding="utf-8"?>
<sst xmlns="http://schemas.openxmlformats.org/spreadsheetml/2006/main" count="752" uniqueCount="428">
  <si>
    <t>MON</t>
  </si>
  <si>
    <t>TUE</t>
  </si>
  <si>
    <t>WED</t>
  </si>
  <si>
    <t>THU</t>
  </si>
  <si>
    <t>Time</t>
  </si>
  <si>
    <t>Food</t>
  </si>
  <si>
    <t>Cal</t>
  </si>
  <si>
    <t>Calories Burned/Stored</t>
  </si>
  <si>
    <t>FRI</t>
  </si>
  <si>
    <t>SAT</t>
  </si>
  <si>
    <t>SUN</t>
  </si>
  <si>
    <t>Calories Burned this week</t>
  </si>
  <si>
    <t>Calorie_x000D_
Bank</t>
  </si>
  <si>
    <t>MONDAY</t>
  </si>
  <si>
    <t>Goal</t>
  </si>
  <si>
    <t>LEFT</t>
  </si>
  <si>
    <t>Bust</t>
  </si>
  <si>
    <t>Waist</t>
  </si>
  <si>
    <t>Hips</t>
  </si>
  <si>
    <t>Arms</t>
  </si>
  <si>
    <t>Age:</t>
  </si>
  <si>
    <t>WEEK'S GOAL</t>
  </si>
  <si>
    <t>Your Current</t>
  </si>
  <si>
    <t>To Maintain</t>
  </si>
  <si>
    <r>
      <t xml:space="preserve">1-3 hrs per week: </t>
    </r>
    <r>
      <rPr>
        <b/>
        <i/>
        <sz val="8"/>
        <color theme="1"/>
        <rFont val="Calibri"/>
        <family val="2"/>
        <scheme val="minor"/>
      </rPr>
      <t>1.2</t>
    </r>
  </si>
  <si>
    <r>
      <t xml:space="preserve">6+ hrs per week: </t>
    </r>
    <r>
      <rPr>
        <b/>
        <i/>
        <sz val="8"/>
        <color theme="1"/>
        <rFont val="Calibri"/>
        <family val="2"/>
        <scheme val="minor"/>
      </rPr>
      <t>1.45</t>
    </r>
  </si>
  <si>
    <t>YOUR MEASUREMENTS</t>
  </si>
  <si>
    <t>DAY</t>
  </si>
  <si>
    <t>WEEK</t>
  </si>
  <si>
    <t>DON’T
TOUCH</t>
  </si>
  <si>
    <t>Total Consumed Calories</t>
  </si>
  <si>
    <t>LEFT:</t>
  </si>
  <si>
    <r>
      <t xml:space="preserve">Current Weight 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in pound</t>
    </r>
    <r>
      <rPr>
        <sz val="9"/>
        <color theme="1"/>
        <rFont val="Calibri"/>
        <family val="2"/>
        <scheme val="minor"/>
      </rPr>
      <t>)</t>
    </r>
    <r>
      <rPr>
        <b/>
        <sz val="9"/>
        <color theme="1"/>
        <rFont val="Calibri"/>
        <family val="2"/>
        <scheme val="minor"/>
      </rPr>
      <t>:</t>
    </r>
  </si>
  <si>
    <r>
      <rPr>
        <b/>
        <sz val="12"/>
        <color indexed="9"/>
        <rFont val="Calibri"/>
        <family val="2"/>
      </rPr>
      <t>WEEKLY _x000D_CALORIE TRACKER</t>
    </r>
    <r>
      <rPr>
        <b/>
        <sz val="11"/>
        <color indexed="9"/>
        <rFont val="Calibri"/>
        <family val="2"/>
      </rPr>
      <t xml:space="preserve">
</t>
    </r>
    <r>
      <rPr>
        <b/>
        <i/>
        <sz val="10"/>
        <color indexed="9"/>
        <rFont val="Calibri"/>
        <family val="2"/>
      </rPr>
      <t>(DON'T TOUCH - THIS AUTOPOPULATES)</t>
    </r>
  </si>
  <si>
    <t>&lt;-- To stay at your current weight</t>
  </si>
  <si>
    <t>&lt;-- Calories you've cosumed over all</t>
  </si>
  <si>
    <t>&lt;-- 3,500 Caloires = 1 lb. loss!</t>
  </si>
  <si>
    <t>(3,500 is your goal!)</t>
  </si>
  <si>
    <t>LEFT for the Day</t>
  </si>
  <si>
    <t>FOOD</t>
  </si>
  <si>
    <t>SIZE/MEASUREMENT GAUGE</t>
  </si>
  <si>
    <t>CAT</t>
  </si>
  <si>
    <t>WHAT</t>
  </si>
  <si>
    <t>CALS</t>
  </si>
  <si>
    <t>What/Measurement</t>
  </si>
  <si>
    <t>Gauge</t>
  </si>
  <si>
    <t>ALCOHOL</t>
  </si>
  <si>
    <t>Blue Moon 120z</t>
  </si>
  <si>
    <t>HEB Beef</t>
  </si>
  <si>
    <t xml:space="preserve">1 ounce of poultry or meat </t>
  </si>
  <si>
    <t>a matchbox</t>
  </si>
  <si>
    <t>Budlight 12oz</t>
  </si>
  <si>
    <t>3 ounces of poultry or meat</t>
  </si>
  <si>
    <t>a deck of cards or a bar of soap</t>
  </si>
  <si>
    <r>
      <rPr>
        <sz val="11"/>
        <color indexed="64"/>
        <rFont val="Calibri"/>
        <family val="2"/>
      </rPr>
      <t xml:space="preserve">Champagne </t>
    </r>
    <r>
      <rPr>
        <i/>
        <sz val="9"/>
        <color indexed="64"/>
        <rFont val="Calibri"/>
        <family val="2"/>
      </rPr>
      <t>{glass}</t>
    </r>
  </si>
  <si>
    <t>Mayo</t>
  </si>
  <si>
    <t>1 ounce of cheese</t>
  </si>
  <si>
    <t>four dice</t>
  </si>
  <si>
    <t>Corona</t>
  </si>
  <si>
    <t>A medium potato</t>
  </si>
  <si>
    <t>a computer mouse</t>
  </si>
  <si>
    <t>Corona Lite</t>
  </si>
  <si>
    <t>1 cup of pasta</t>
  </si>
  <si>
    <t>a tennis ball</t>
  </si>
  <si>
    <t>Lawnmower</t>
  </si>
  <si>
    <t>Onion</t>
  </si>
  <si>
    <t>Live Oak</t>
  </si>
  <si>
    <r>
      <rPr>
        <sz val="11"/>
        <color indexed="64"/>
        <rFont val="Calibri"/>
        <family val="2"/>
      </rPr>
      <t xml:space="preserve">Red Wine </t>
    </r>
    <r>
      <rPr>
        <i/>
        <sz val="9"/>
        <color indexed="64"/>
        <rFont val="Calibri"/>
        <family val="2"/>
      </rPr>
      <t>{glass}</t>
    </r>
  </si>
  <si>
    <t>Chips</t>
  </si>
  <si>
    <r>
      <rPr>
        <sz val="11"/>
        <color indexed="64"/>
        <rFont val="Calibri"/>
        <family val="2"/>
      </rPr>
      <t xml:space="preserve">Tequila </t>
    </r>
    <r>
      <rPr>
        <i/>
        <sz val="9"/>
        <color indexed="64"/>
        <rFont val="Calibri"/>
        <family val="2"/>
      </rPr>
      <t>{1 shot}</t>
    </r>
  </si>
  <si>
    <t xml:space="preserve">Under the Radar </t>
  </si>
  <si>
    <r>
      <rPr>
        <sz val="11"/>
        <color indexed="64"/>
        <rFont val="Calibri"/>
        <family val="2"/>
      </rPr>
      <t xml:space="preserve">Vodka </t>
    </r>
    <r>
      <rPr>
        <i/>
        <sz val="9"/>
        <color indexed="64"/>
        <rFont val="Calibri"/>
        <family val="2"/>
      </rPr>
      <t>{1 shot}</t>
    </r>
  </si>
  <si>
    <t>Asparagus</t>
  </si>
  <si>
    <t>Weisse Versa</t>
  </si>
  <si>
    <t>BREAD</t>
  </si>
  <si>
    <t>40 Cal Honey Wheat 45g</t>
  </si>
  <si>
    <t>Corn Bread</t>
  </si>
  <si>
    <t>Corn Tortilla</t>
  </si>
  <si>
    <t>Dark Rye Bread</t>
  </si>
  <si>
    <t>Flour tortilla</t>
  </si>
  <si>
    <t>Hawaiian buns</t>
  </si>
  <si>
    <t>Hawaiian rolls</t>
  </si>
  <si>
    <t>CONDMNT</t>
  </si>
  <si>
    <t>Mayo - 1T</t>
  </si>
  <si>
    <t>DAIRY</t>
  </si>
  <si>
    <t>Blue Bunny</t>
  </si>
  <si>
    <t>Espresso Cheese 1oz</t>
  </si>
  <si>
    <t>Goat Cheese (1oz)</t>
  </si>
  <si>
    <t>HEB Colby Jack 1 slice</t>
  </si>
  <si>
    <t>Mac Cheese 1C</t>
  </si>
  <si>
    <t>Merlot Cheese 1oz</t>
  </si>
  <si>
    <t>Bread</t>
  </si>
  <si>
    <t>Provolone HEB (2 slices)</t>
  </si>
  <si>
    <t>FRUIT</t>
  </si>
  <si>
    <t>Blackberries</t>
  </si>
  <si>
    <t>Clementine</t>
  </si>
  <si>
    <t>Grapes</t>
  </si>
  <si>
    <t>Pineapple Wedge</t>
  </si>
  <si>
    <t>Raspberries</t>
  </si>
  <si>
    <t>Strawberries</t>
  </si>
  <si>
    <t>MEAT</t>
  </si>
  <si>
    <t>barbacoa</t>
  </si>
  <si>
    <t>Chicken Leg per 1oz</t>
  </si>
  <si>
    <t>Chk Steak (3 oz)</t>
  </si>
  <si>
    <t>Crawfish (per craw)</t>
  </si>
  <si>
    <t>Drumstick 91g</t>
  </si>
  <si>
    <t>Egg 50g</t>
  </si>
  <si>
    <t>HEB Bacon</t>
  </si>
  <si>
    <t>Pastrami - HEB (2oz)</t>
  </si>
  <si>
    <t>Pork Ribs (4oz)</t>
  </si>
  <si>
    <t>Pork Taco Meat (4oz)</t>
  </si>
  <si>
    <t>Pulled pork 2oz</t>
  </si>
  <si>
    <t>Steak {3 oz}</t>
  </si>
  <si>
    <t>HEB Beef 93% Lean (112g)</t>
  </si>
  <si>
    <t>NUTS</t>
  </si>
  <si>
    <t>Almond</t>
  </si>
  <si>
    <t>Candid Walnuts</t>
  </si>
  <si>
    <t>Pistachio</t>
  </si>
  <si>
    <t>Salted Pistachio</t>
  </si>
  <si>
    <t>SPICE</t>
  </si>
  <si>
    <t>Rosemary 1T</t>
  </si>
  <si>
    <t>Thyme 1tsp</t>
  </si>
  <si>
    <t>VASAYO</t>
  </si>
  <si>
    <t>Core</t>
  </si>
  <si>
    <t>V3</t>
  </si>
  <si>
    <t>Vslim - Orange</t>
  </si>
  <si>
    <t>VEGGIE</t>
  </si>
  <si>
    <t>Avocado Calavo 30g (1/5)</t>
  </si>
  <si>
    <t>Cilantro (1/4 C)</t>
  </si>
  <si>
    <t>Cob Corn 3rd</t>
  </si>
  <si>
    <t>Corn on the cob</t>
  </si>
  <si>
    <t>Fingerling Potato</t>
  </si>
  <si>
    <t>Garlic</t>
  </si>
  <si>
    <t>Green Bean</t>
  </si>
  <si>
    <r>
      <t xml:space="preserve">Jalapeno </t>
    </r>
    <r>
      <rPr>
        <sz val="9"/>
        <color indexed="64"/>
        <rFont val="Calibri"/>
        <family val="2"/>
      </rPr>
      <t>(1 MED)</t>
    </r>
  </si>
  <si>
    <t>Onion (Med)</t>
  </si>
  <si>
    <t>New Potato</t>
  </si>
  <si>
    <t>Mash Potato 1C / 242g</t>
  </si>
  <si>
    <t>Spinach 1C</t>
  </si>
  <si>
    <t>Cucumber 4oz</t>
  </si>
  <si>
    <t>Red Onion 1T</t>
  </si>
  <si>
    <t>FILL IN HIGHLIGHTED SECTION</t>
  </si>
  <si>
    <t>CYPRESS EATS</t>
  </si>
  <si>
    <t>MEXICAN FOOD</t>
  </si>
  <si>
    <t>SANDWICHES</t>
  </si>
  <si>
    <t>GALLERIA AREA</t>
  </si>
  <si>
    <t>Where</t>
  </si>
  <si>
    <t>What</t>
  </si>
  <si>
    <t>CAL</t>
  </si>
  <si>
    <t>Total</t>
  </si>
  <si>
    <t>Zoe's</t>
  </si>
  <si>
    <t>Chicken Pita</t>
  </si>
  <si>
    <t>MINE:</t>
  </si>
  <si>
    <t>Mexican Food</t>
  </si>
  <si>
    <t>18 Chips</t>
  </si>
  <si>
    <t>Central Mkt_x000D_
Sandwich</t>
  </si>
  <si>
    <t>3 Seed bread</t>
  </si>
  <si>
    <t>PF Changs</t>
  </si>
  <si>
    <t>Ribs (per rib)</t>
  </si>
  <si>
    <t>CHICKEN KABOBS</t>
  </si>
  <si>
    <t>10 Chips</t>
  </si>
  <si>
    <t>garlic spread</t>
  </si>
  <si>
    <t>Lettuce Wraps</t>
  </si>
  <si>
    <t>Rice 5oz</t>
  </si>
  <si>
    <t>Green Salsa 4oz</t>
  </si>
  <si>
    <t>turkey</t>
  </si>
  <si>
    <t>Pepper Steak</t>
  </si>
  <si>
    <t>Side Greek Salad</t>
  </si>
  <si>
    <t>Red Salasa 3.5oz</t>
  </si>
  <si>
    <t>jalapeno</t>
  </si>
  <si>
    <t>Chili Garlic Green Beans</t>
  </si>
  <si>
    <t>Salad Dressing 2 fl oz</t>
  </si>
  <si>
    <t>1 slice of fajita beef</t>
  </si>
  <si>
    <t>onion</t>
  </si>
  <si>
    <t>Fried Rice (Side)</t>
  </si>
  <si>
    <t>Fruit</t>
  </si>
  <si>
    <t>Rice</t>
  </si>
  <si>
    <t>pickles</t>
  </si>
  <si>
    <t>HS GREEN</t>
  </si>
  <si>
    <t>Pizza TRUFFLE CHICKEN</t>
  </si>
  <si>
    <t>HUMMAS</t>
  </si>
  <si>
    <t>Pepper Jack</t>
  </si>
  <si>
    <t>Jalapeno Ranch Dressing</t>
  </si>
  <si>
    <t>^per slice</t>
  </si>
  <si>
    <t>Israel Skhug Salsa</t>
  </si>
  <si>
    <t>Veggies</t>
  </si>
  <si>
    <t>Chedder</t>
  </si>
  <si>
    <t>Taziki Sauce Side</t>
  </si>
  <si>
    <t>Liberty Taco</t>
  </si>
  <si>
    <t>Pork</t>
  </si>
  <si>
    <t>Oil &amp; Vinager (123 cal)</t>
  </si>
  <si>
    <t>^Ranch</t>
  </si>
  <si>
    <t>Pita Bread</t>
  </si>
  <si>
    <t>Flo Paris</t>
  </si>
  <si>
    <t>2 Provolone</t>
  </si>
  <si>
    <t>Pizza Greek feta chckn</t>
  </si>
  <si>
    <t>Pasta Salad 5oz</t>
  </si>
  <si>
    <t>fresco</t>
  </si>
  <si>
    <t>3 Pain DeMi Brd</t>
  </si>
  <si>
    <t>Salad- Crispy Duck</t>
  </si>
  <si>
    <t>Tiffs
Treat</t>
  </si>
  <si>
    <t>Chocolate cookie</t>
  </si>
  <si>
    <t>Both:</t>
  </si>
  <si>
    <t>Hard boiled Egg</t>
  </si>
  <si>
    <t>Salad- SW Steak</t>
  </si>
  <si>
    <t>white chocolate</t>
  </si>
  <si>
    <t>cilantro</t>
  </si>
  <si>
    <t>2 pieces of Bacon</t>
  </si>
  <si>
    <t>Wrap - Steak wrap</t>
  </si>
  <si>
    <t>Spring Creek</t>
  </si>
  <si>
    <t>Chopped Beef Sandwich (no buns)</t>
  </si>
  <si>
    <t>tortilla (per 1)</t>
  </si>
  <si>
    <t>Lettuce &amp; Onions</t>
  </si>
  <si>
    <t>Wrap - SW Spicy chckn</t>
  </si>
  <si>
    <r>
      <rPr>
        <sz val="11"/>
        <color indexed="64"/>
        <rFont val="Calibri"/>
        <family val="2"/>
      </rPr>
      <t>Okra Basket (</t>
    </r>
    <r>
      <rPr>
        <i/>
        <sz val="11"/>
        <color indexed="64"/>
        <rFont val="Calibri"/>
        <family val="2"/>
      </rPr>
      <t>entire basket)</t>
    </r>
  </si>
  <si>
    <t>avocado</t>
  </si>
  <si>
    <t>Garlic Mayo</t>
  </si>
  <si>
    <t>Nordstrom</t>
  </si>
  <si>
    <t>Cilantro Lime Chicken Tacos</t>
  </si>
  <si>
    <r>
      <rPr>
        <sz val="11"/>
        <color indexed="64"/>
        <rFont val="Calibri"/>
        <family val="2"/>
      </rPr>
      <t>Mac n Cheese 3</t>
    </r>
    <r>
      <rPr>
        <b/>
        <sz val="11"/>
        <color indexed="64"/>
        <rFont val="Calibri"/>
        <family val="2"/>
      </rPr>
      <t>oz</t>
    </r>
  </si>
  <si>
    <t>Salsa</t>
  </si>
  <si>
    <t>Grilled Chicken</t>
  </si>
  <si>
    <r>
      <rPr>
        <sz val="10"/>
        <color indexed="64"/>
        <rFont val="Calibri"/>
        <family val="2"/>
      </rPr>
      <t xml:space="preserve">Cilantro Lime </t>
    </r>
    <r>
      <rPr>
        <b/>
        <sz val="10"/>
        <color indexed="64"/>
        <rFont val="Calibri"/>
        <family val="2"/>
      </rPr>
      <t>Chicken</t>
    </r>
    <r>
      <rPr>
        <sz val="10"/>
        <color indexed="64"/>
        <rFont val="Calibri"/>
        <family val="2"/>
      </rPr>
      <t xml:space="preserve"> Salad</t>
    </r>
  </si>
  <si>
    <t>Half</t>
  </si>
  <si>
    <t xml:space="preserve">Chipotle </t>
  </si>
  <si>
    <r>
      <rPr>
        <sz val="11"/>
        <color indexed="64"/>
        <rFont val="Calibri"/>
        <family val="2"/>
      </rPr>
      <t xml:space="preserve">Steak </t>
    </r>
    <r>
      <rPr>
        <sz val="9"/>
        <color indexed="64"/>
        <rFont val="Calibri"/>
        <family val="2"/>
      </rPr>
      <t>(4oz)</t>
    </r>
  </si>
  <si>
    <t>Avocado (4 slice)</t>
  </si>
  <si>
    <t>Bistro Club (w/ fries)</t>
  </si>
  <si>
    <t>Pizza</t>
  </si>
  <si>
    <r>
      <rPr>
        <sz val="11"/>
        <color indexed="64"/>
        <rFont val="Calibri"/>
        <family val="2"/>
      </rPr>
      <t xml:space="preserve">Veggies </t>
    </r>
    <r>
      <rPr>
        <sz val="9"/>
        <color indexed="64"/>
        <rFont val="Calibri"/>
        <family val="2"/>
      </rPr>
      <t>(2.5oz)</t>
    </r>
  </si>
  <si>
    <t>Crepe</t>
  </si>
  <si>
    <t>Prosciutto &amp; Arugula Pizza</t>
  </si>
  <si>
    <r>
      <rPr>
        <sz val="11"/>
        <color indexed="64"/>
        <rFont val="Calibri"/>
        <family val="2"/>
      </rPr>
      <t xml:space="preserve">Ranch </t>
    </r>
    <r>
      <rPr>
        <b/>
        <sz val="11"/>
        <color indexed="64"/>
        <rFont val="Calibri"/>
        <family val="2"/>
      </rPr>
      <t>2oz</t>
    </r>
    <r>
      <rPr>
        <sz val="11"/>
        <color indexed="64"/>
        <rFont val="Calibri"/>
        <family val="2"/>
      </rPr>
      <t xml:space="preserve"> </t>
    </r>
  </si>
  <si>
    <t>Grilled chicken 3oz</t>
  </si>
  <si>
    <t>Ranch Dressing (1.5 oz)</t>
  </si>
  <si>
    <r>
      <rPr>
        <sz val="11"/>
        <color indexed="64"/>
        <rFont val="Calibri"/>
        <family val="2"/>
      </rPr>
      <t xml:space="preserve">BBQ Sauce </t>
    </r>
    <r>
      <rPr>
        <b/>
        <sz val="11"/>
        <color indexed="64"/>
        <rFont val="Calibri"/>
        <family val="2"/>
      </rPr>
      <t>2oz</t>
    </r>
  </si>
  <si>
    <r>
      <rPr>
        <sz val="11"/>
        <color indexed="64"/>
        <rFont val="Calibri"/>
        <family val="2"/>
      </rPr>
      <t xml:space="preserve">Corn </t>
    </r>
    <r>
      <rPr>
        <sz val="9"/>
        <color indexed="64"/>
        <rFont val="Calibri"/>
        <family val="2"/>
      </rPr>
      <t>(3.5oz)</t>
    </r>
  </si>
  <si>
    <t>mozzarella 1/4C</t>
  </si>
  <si>
    <t>LOCAL_x000D_
FOODS</t>
  </si>
  <si>
    <t>Crunchi Chicken</t>
  </si>
  <si>
    <t>Half:</t>
  </si>
  <si>
    <t>Mod Pizza</t>
  </si>
  <si>
    <t>Crust - 11"</t>
  </si>
  <si>
    <t>Mod</t>
  </si>
  <si>
    <t>swiss cheese 1/4C</t>
  </si>
  <si>
    <t>Chips - per 1</t>
  </si>
  <si>
    <t>Crust - 6"</t>
  </si>
  <si>
    <t>Whole:</t>
  </si>
  <si>
    <r>
      <rPr>
        <sz val="11"/>
        <color indexed="64"/>
        <rFont val="Calibri"/>
        <family val="2"/>
      </rPr>
      <t xml:space="preserve">Cheese </t>
    </r>
    <r>
      <rPr>
        <sz val="10"/>
        <color indexed="64"/>
        <rFont val="Calibri"/>
        <family val="2"/>
      </rPr>
      <t>(1oz)</t>
    </r>
  </si>
  <si>
    <t>mushroom</t>
  </si>
  <si>
    <t>White Sause</t>
  </si>
  <si>
    <t>Chips &amp; Salsa</t>
  </si>
  <si>
    <t>Mozzarella</t>
  </si>
  <si>
    <t>/2:</t>
  </si>
  <si>
    <t>Freebirds</t>
  </si>
  <si>
    <t>Taco - Corn tortilla</t>
  </si>
  <si>
    <t>pesto sauce 1T</t>
  </si>
  <si>
    <t>DISH SOCIETY_x000D_
COMBO</t>
  </si>
  <si>
    <t>Turkey Avo Sandwich</t>
  </si>
  <si>
    <t xml:space="preserve">Pepperoni </t>
  </si>
  <si>
    <t>Taco - Carnitas</t>
  </si>
  <si>
    <t>1 Macaroon</t>
  </si>
  <si>
    <t>Mac n Cheese</t>
  </si>
  <si>
    <t xml:space="preserve">Salami </t>
  </si>
  <si>
    <t>Mini</t>
  </si>
  <si>
    <t>Taco - Cheese</t>
  </si>
  <si>
    <t>Potbelly</t>
  </si>
  <si>
    <t>Flat - Turkey</t>
  </si>
  <si>
    <t>Half-&gt;</t>
  </si>
  <si>
    <t>garlic cloves (per clove)</t>
  </si>
  <si>
    <t>Jalapeno Salsa 1oz</t>
  </si>
  <si>
    <t>Flat- Italian</t>
  </si>
  <si>
    <t>Spinach (1 C)</t>
  </si>
  <si>
    <t>red onion</t>
  </si>
  <si>
    <t>w/ranch</t>
  </si>
  <si>
    <t>onions</t>
  </si>
  <si>
    <t>Flat- Italian (no oil)</t>
  </si>
  <si>
    <t>red wine Apples</t>
  </si>
  <si>
    <t>Finishing Sauce 1tbsp</t>
  </si>
  <si>
    <t>Flat - Wreck</t>
  </si>
  <si>
    <t>w/chips</t>
  </si>
  <si>
    <t>goat cheese (1oz)</t>
  </si>
  <si>
    <t>ranch</t>
  </si>
  <si>
    <t>Creamy Jalapeno</t>
  </si>
  <si>
    <t>chips - hotter than hot</t>
  </si>
  <si>
    <t>pecan</t>
  </si>
  <si>
    <t>PDQ</t>
  </si>
  <si>
    <t>2CT (Mine)</t>
  </si>
  <si>
    <t>2CT</t>
  </si>
  <si>
    <t>Street_x000D_
Tacos</t>
  </si>
  <si>
    <t>3 Corn Tortilla</t>
  </si>
  <si>
    <t>Oatmeal Choc. Cookie</t>
  </si>
  <si>
    <t>Vinegerette (1/2 oz)</t>
  </si>
  <si>
    <t>3CT (Mine)</t>
  </si>
  <si>
    <t>Pork (3oz)</t>
  </si>
  <si>
    <t>Astros
$1 Dog</t>
  </si>
  <si>
    <t>1 Hotdog</t>
  </si>
  <si>
    <t>4CT</t>
  </si>
  <si>
    <t>Cilantro &amp; onions</t>
  </si>
  <si>
    <t>1 Bun (HEB)</t>
  </si>
  <si>
    <t>5CT</t>
  </si>
  <si>
    <t>3CT</t>
  </si>
  <si>
    <t>Pineapple 1T</t>
  </si>
  <si>
    <t>Ranch Dressing</t>
  </si>
  <si>
    <t>Cheese 1/2C</t>
  </si>
  <si>
    <t>25oz Tall Bud</t>
  </si>
  <si>
    <t>French Fries (half)</t>
  </si>
  <si>
    <t>Pork Quesadilla</t>
  </si>
  <si>
    <t>16oz Lawn</t>
  </si>
  <si>
    <t>French Fries (107.7g)</t>
  </si>
  <si>
    <t>Torchy's_x000D_
Tacos</t>
  </si>
  <si>
    <t>Democrat (FLOUR)</t>
  </si>
  <si>
    <t>Whata_x000D_ Burger</t>
  </si>
  <si>
    <t xml:space="preserve">Whata Jr </t>
  </si>
  <si>
    <t>Poblano sauce 1oz</t>
  </si>
  <si>
    <t>"-1/2 Bun</t>
  </si>
  <si>
    <t>Jimmy Johns
(Half)</t>
  </si>
  <si>
    <t>Jimmy Johns</t>
  </si>
  <si>
    <t>Easy Mayo</t>
  </si>
  <si>
    <t>No Tom.</t>
  </si>
  <si>
    <t>Extra Onion</t>
  </si>
  <si>
    <t>No Tomo</t>
  </si>
  <si>
    <t>No Must</t>
  </si>
  <si>
    <t>Peppers</t>
  </si>
  <si>
    <r>
      <t>Fries</t>
    </r>
    <r>
      <rPr>
        <sz val="9"/>
        <color indexed="64"/>
        <rFont val="Calibri"/>
        <family val="2"/>
      </rPr>
      <t xml:space="preserve"> (85g)</t>
    </r>
  </si>
  <si>
    <t>OiL &amp; Vinager</t>
  </si>
  <si>
    <t>Diet Coke</t>
  </si>
  <si>
    <t>Sonic</t>
  </si>
  <si>
    <t xml:space="preserve">JR. BRKFST BURRITO </t>
  </si>
  <si>
    <t>SuperSONIC Burrito</t>
  </si>
  <si>
    <t>Cheese sticks 4</t>
  </si>
  <si>
    <t>Cheese sticks 6</t>
  </si>
  <si>
    <t>Cheese sticks 8</t>
  </si>
  <si>
    <t>Pita_x000D_
Bites</t>
  </si>
  <si>
    <t>Gyro</t>
  </si>
  <si>
    <t>Grape leaves</t>
  </si>
  <si>
    <t>taziki 2T</t>
  </si>
  <si>
    <t>Cypress
Breakfast House</t>
  </si>
  <si>
    <t>3 eggs</t>
  </si>
  <si>
    <t>Mexican Skillet</t>
  </si>
  <si>
    <t>chorizo (2oz)</t>
  </si>
  <si>
    <t>cheese</t>
  </si>
  <si>
    <t>2 avocado slices</t>
  </si>
  <si>
    <t>onion &amp; jala</t>
  </si>
  <si>
    <t>S.Dough Tst</t>
  </si>
  <si>
    <t>butter</t>
  </si>
  <si>
    <t>Vslim - Blueberry Pom</t>
  </si>
  <si>
    <r>
      <t>&lt;-- Update this</t>
    </r>
    <r>
      <rPr>
        <b/>
        <sz val="9"/>
        <color rgb="FFFF0000"/>
        <rFont val="Calibri"/>
        <family val="2"/>
        <scheme val="minor"/>
      </rPr>
      <t xml:space="preserve"> WEEKLY</t>
    </r>
  </si>
  <si>
    <t>&lt;-- Update weekly if necessary</t>
  </si>
  <si>
    <t>&lt;-- To loose 1 lbs. per week</t>
  </si>
  <si>
    <t>Today, I'm thankful for…</t>
  </si>
  <si>
    <t>1.)</t>
  </si>
  <si>
    <t>2.)</t>
  </si>
  <si>
    <t>3.)</t>
  </si>
  <si>
    <t>4.)</t>
  </si>
  <si>
    <t>5.)</t>
  </si>
  <si>
    <r>
      <t xml:space="preserve">Your Height 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in inches</t>
    </r>
    <r>
      <rPr>
        <sz val="9"/>
        <color theme="1"/>
        <rFont val="Calibri"/>
        <family val="2"/>
        <scheme val="minor"/>
      </rPr>
      <t>)</t>
    </r>
    <r>
      <rPr>
        <b/>
        <sz val="9"/>
        <color theme="1"/>
        <rFont val="Calibri"/>
        <family val="2"/>
        <scheme val="minor"/>
      </rPr>
      <t>:</t>
    </r>
  </si>
  <si>
    <r>
      <t xml:space="preserve">  4-6 hrs per week: </t>
    </r>
    <r>
      <rPr>
        <b/>
        <i/>
        <sz val="8"/>
        <color theme="1"/>
        <rFont val="Calibri"/>
        <family val="2"/>
        <scheme val="minor"/>
      </rPr>
      <t>1.35</t>
    </r>
  </si>
  <si>
    <r>
      <t xml:space="preserve">  Less than 1 hr per week: </t>
    </r>
    <r>
      <rPr>
        <b/>
        <i/>
        <sz val="8"/>
        <color theme="1"/>
        <rFont val="Calibri"/>
        <family val="2"/>
        <scheme val="minor"/>
      </rPr>
      <t>1.148</t>
    </r>
  </si>
  <si>
    <r>
      <t>Activity Level</t>
    </r>
    <r>
      <rPr>
        <i/>
        <sz val="9"/>
        <color theme="1"/>
        <rFont val="Calibri"/>
        <family val="2"/>
        <scheme val="minor"/>
      </rPr>
      <t xml:space="preserve"> (</t>
    </r>
    <r>
      <rPr>
        <i/>
        <sz val="9"/>
        <color theme="4" tint="-0.249977111117893"/>
        <rFont val="Calibri"/>
        <family val="2"/>
        <scheme val="minor"/>
      </rPr>
      <t>see below</t>
    </r>
    <r>
      <rPr>
        <i/>
        <sz val="9"/>
        <color theme="1"/>
        <rFont val="Calibri"/>
        <family val="2"/>
        <scheme val="minor"/>
      </rPr>
      <t>)</t>
    </r>
    <r>
      <rPr>
        <b/>
        <sz val="9"/>
        <color theme="1"/>
        <rFont val="Calibri"/>
        <family val="2"/>
        <scheme val="minor"/>
      </rPr>
      <t>:</t>
    </r>
  </si>
  <si>
    <t>Vasayo</t>
  </si>
  <si>
    <t>Vslim</t>
  </si>
  <si>
    <t>Star
Pizza</t>
  </si>
  <si>
    <t>Ranch</t>
  </si>
  <si>
    <t>Butter</t>
  </si>
  <si>
    <t>Cousin's BBQ</t>
  </si>
  <si>
    <t xml:space="preserve">Brisket 2.5oz </t>
  </si>
  <si>
    <t>Mash Potato</t>
  </si>
  <si>
    <t xml:space="preserve">Mac 1oz </t>
  </si>
  <si>
    <t>HEB
Sushi</t>
  </si>
  <si>
    <t>Sushi - 8pc</t>
  </si>
  <si>
    <t>Sauce 1.5T</t>
  </si>
  <si>
    <t>Wasabi 8g</t>
  </si>
  <si>
    <t>HEB
Pasta</t>
  </si>
  <si>
    <t>Pasta 236g</t>
  </si>
  <si>
    <t>Croissant 18g</t>
  </si>
  <si>
    <t>Butter 5g</t>
  </si>
  <si>
    <t>HEB H20</t>
  </si>
  <si>
    <t>Tea</t>
  </si>
  <si>
    <t>Green Tea</t>
  </si>
  <si>
    <t>Sushi - 4pc</t>
  </si>
  <si>
    <r>
      <t xml:space="preserve">Soy Sauce </t>
    </r>
    <r>
      <rPr>
        <sz val="8"/>
        <rFont val="Calibri"/>
        <family val="2"/>
      </rPr>
      <t>1/2T</t>
    </r>
  </si>
  <si>
    <t>HEB</t>
  </si>
  <si>
    <t>Ready Meal</t>
  </si>
  <si>
    <t>Pasta 200g</t>
  </si>
  <si>
    <t>Croissant 32g</t>
  </si>
  <si>
    <t>Butter 14g</t>
  </si>
  <si>
    <t>Quesadilla</t>
  </si>
  <si>
    <t>12" Tortilla</t>
  </si>
  <si>
    <t>Pork 3oz</t>
  </si>
  <si>
    <t>Cheese</t>
  </si>
  <si>
    <t>Pinapple</t>
  </si>
  <si>
    <t>Brkfst</t>
  </si>
  <si>
    <t>Nutro</t>
  </si>
  <si>
    <t>Snack</t>
  </si>
  <si>
    <t>Hamburger</t>
  </si>
  <si>
    <t>Bun</t>
  </si>
  <si>
    <t>Meat</t>
  </si>
  <si>
    <t>Cheese 18g</t>
  </si>
  <si>
    <t>Mayo 10g</t>
  </si>
  <si>
    <t>Onion&amp;Jala</t>
  </si>
  <si>
    <t>Cheese 14g</t>
  </si>
  <si>
    <t>Mayo 7g</t>
  </si>
  <si>
    <t>Bacon</t>
  </si>
  <si>
    <t>Bun 27g</t>
  </si>
  <si>
    <t>Cheese 13g</t>
  </si>
  <si>
    <t>Mayo 4g</t>
  </si>
  <si>
    <t>Bacon 7g</t>
  </si>
  <si>
    <t>Breakfast</t>
  </si>
  <si>
    <t>Egg</t>
  </si>
  <si>
    <t>Butter^^</t>
  </si>
  <si>
    <t>2 Bacon 14g</t>
  </si>
  <si>
    <t>Biscuit</t>
  </si>
  <si>
    <t>Butter ^^</t>
  </si>
  <si>
    <t>2 Slices</t>
  </si>
  <si>
    <r>
      <t xml:space="preserve">2 </t>
    </r>
    <r>
      <rPr>
        <sz val="9"/>
        <color indexed="64"/>
        <rFont val="Calibri"/>
        <family val="2"/>
      </rPr>
      <t>INTELLECTUALE</t>
    </r>
  </si>
  <si>
    <t>6 Tequilas</t>
  </si>
  <si>
    <t>Astros</t>
  </si>
  <si>
    <t>1/2 Pretzel</t>
  </si>
  <si>
    <t>Oat Bar</t>
  </si>
  <si>
    <t>1/2 nutro</t>
  </si>
  <si>
    <t>Whata_x000D_
Burger</t>
  </si>
  <si>
    <t>Burger</t>
  </si>
  <si>
    <t>fries 72g</t>
  </si>
  <si>
    <t>(-3,500 is your goal!)</t>
  </si>
  <si>
    <t>2 - 12oz bud</t>
  </si>
  <si>
    <t>ASTROS DOG DAY</t>
  </si>
  <si>
    <t>Nutrograin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</si>
</sst>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scheme val="minor"/>
    </font>
    <font>
      <b/>
      <i/>
      <sz val="8"/>
      <color indexed="64"/>
      <name val="Calibri"/>
      <family val="2"/>
    </font>
    <font>
      <sz val="6"/>
      <color indexed="30"/>
      <name val="Calibri"/>
      <family val="2"/>
    </font>
    <font>
      <b/>
      <sz val="12"/>
      <color indexed="9"/>
      <name val="Calibri"/>
      <family val="2"/>
    </font>
    <font>
      <sz val="6"/>
      <color indexed="48"/>
      <name val="Calibri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  <font>
      <b/>
      <sz val="9"/>
      <color indexed="64"/>
      <name val="Calibri"/>
      <family val="2"/>
    </font>
    <font>
      <sz val="8"/>
      <color indexed="30"/>
      <name val="Calibri"/>
      <family val="2"/>
    </font>
    <font>
      <b/>
      <sz val="11"/>
      <color indexed="10"/>
      <name val="Calibri"/>
      <family val="2"/>
    </font>
    <font>
      <i/>
      <sz val="10"/>
      <color indexed="64"/>
      <name val="Calibri"/>
      <family val="2"/>
    </font>
    <font>
      <b/>
      <i/>
      <sz val="12"/>
      <color indexed="30"/>
      <name val="Calibri"/>
      <family val="2"/>
    </font>
    <font>
      <b/>
      <sz val="11"/>
      <color indexed="9"/>
      <name val="Calibri"/>
      <family val="2"/>
    </font>
    <font>
      <b/>
      <sz val="8"/>
      <color indexed="64"/>
      <name val="Calibri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indexed="64"/>
      <name val="Calibri"/>
      <family val="2"/>
    </font>
    <font>
      <sz val="9"/>
      <color indexed="64"/>
      <name val="Calibri"/>
      <family val="2"/>
    </font>
    <font>
      <b/>
      <sz val="8"/>
      <color indexed="64"/>
      <name val="Calibri"/>
      <family val="2"/>
    </font>
    <font>
      <sz val="8"/>
      <color indexed="64"/>
      <name val="Calibri"/>
      <family val="2"/>
    </font>
    <font>
      <sz val="10"/>
      <color indexed="64"/>
      <name val="Calibri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9"/>
      <color indexed="9"/>
      <name val="Calibri"/>
      <family val="2"/>
    </font>
    <font>
      <i/>
      <sz val="11"/>
      <color indexed="64"/>
      <name val="Calibri"/>
      <family val="2"/>
    </font>
    <font>
      <sz val="6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64"/>
      <name val="Calibri"/>
      <family val="2"/>
    </font>
    <font>
      <b/>
      <sz val="9"/>
      <color rgb="FFFF0000"/>
      <name val="Calibri"/>
      <family val="2"/>
      <scheme val="minor"/>
    </font>
    <font>
      <b/>
      <i/>
      <sz val="11"/>
      <color indexed="64"/>
      <name val="Calibri"/>
      <family val="2"/>
    </font>
    <font>
      <b/>
      <sz val="10"/>
      <color indexed="64"/>
      <name val="Calibri"/>
      <family val="2"/>
    </font>
    <font>
      <i/>
      <sz val="6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indexed="64"/>
      <name val="Calibri"/>
      <family val="2"/>
    </font>
    <font>
      <b/>
      <sz val="12"/>
      <color indexed="64"/>
      <name val="Calibri"/>
      <family val="2"/>
    </font>
    <font>
      <sz val="11"/>
      <color indexed="64"/>
      <name val="Calibri"/>
      <family val="2"/>
    </font>
    <font>
      <i/>
      <sz val="9"/>
      <color indexed="64"/>
      <name val="Calibri"/>
      <family val="2"/>
    </font>
    <font>
      <b/>
      <sz val="9"/>
      <color indexed="64"/>
      <name val="Calibri"/>
      <family val="2"/>
    </font>
    <font>
      <sz val="6"/>
      <color indexed="64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sz val="8"/>
      <color rgb="FF000000"/>
      <name val="Calibri"/>
      <family val="2"/>
    </font>
    <font>
      <i/>
      <sz val="9"/>
      <color theme="4" tint="-0.249977111117893"/>
      <name val="Calibri"/>
      <family val="2"/>
      <scheme val="minor"/>
    </font>
    <font>
      <i/>
      <sz val="10"/>
      <name val="Calibri"/>
      <family val="2"/>
    </font>
    <font>
      <sz val="6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i/>
      <sz val="9"/>
      <color theme="1"/>
      <name val="Calibri"/>
      <family val="2"/>
    </font>
    <font>
      <b/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1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375">
    <xf numFmtId="0" fontId="0" fillId="0" borderId="0" xfId="0"/>
    <xf numFmtId="0" fontId="0" fillId="2" borderId="0" xfId="0" applyFill="1" applyAlignment="1"/>
    <xf numFmtId="0" fontId="0" fillId="0" borderId="0" xfId="0" applyAlignment="1"/>
    <xf numFmtId="0" fontId="2" fillId="3" borderId="0" xfId="0" applyFont="1" applyFill="1" applyAlignment="1">
      <alignment horizontal="left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18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8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" fontId="8" fillId="3" borderId="0" xfId="0" applyNumberFormat="1" applyFont="1" applyFill="1" applyAlignment="1">
      <alignment horizontal="left"/>
    </xf>
    <xf numFmtId="0" fontId="0" fillId="3" borderId="0" xfId="0" applyFill="1" applyAlignment="1"/>
    <xf numFmtId="3" fontId="7" fillId="3" borderId="17" xfId="0" applyNumberFormat="1" applyFont="1" applyFill="1" applyBorder="1" applyAlignment="1">
      <alignment horizontal="left"/>
    </xf>
    <xf numFmtId="3" fontId="13" fillId="2" borderId="18" xfId="0" applyNumberFormat="1" applyFont="1" applyFill="1" applyBorder="1" applyAlignment="1">
      <alignment horizontal="left"/>
    </xf>
    <xf numFmtId="0" fontId="0" fillId="3" borderId="2" xfId="0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20" fillId="5" borderId="17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8" borderId="0" xfId="0" applyFill="1"/>
    <xf numFmtId="0" fontId="0" fillId="9" borderId="0" xfId="0" applyFill="1"/>
    <xf numFmtId="0" fontId="2" fillId="10" borderId="0" xfId="0" applyFont="1" applyFill="1" applyAlignment="1">
      <alignment horizontal="left"/>
    </xf>
    <xf numFmtId="0" fontId="16" fillId="9" borderId="0" xfId="0" applyFont="1" applyFill="1" applyAlignment="1">
      <alignment horizontal="left"/>
    </xf>
    <xf numFmtId="0" fontId="19" fillId="3" borderId="22" xfId="0" applyFont="1" applyFill="1" applyBorder="1" applyAlignment="1">
      <alignment horizontal="right"/>
    </xf>
    <xf numFmtId="0" fontId="18" fillId="3" borderId="29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26" fillId="4" borderId="4" xfId="0" applyFont="1" applyFill="1" applyBorder="1" applyAlignment="1">
      <alignment horizontal="right"/>
    </xf>
    <xf numFmtId="0" fontId="28" fillId="4" borderId="4" xfId="0" applyFont="1" applyFill="1" applyBorder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right"/>
    </xf>
    <xf numFmtId="0" fontId="0" fillId="9" borderId="0" xfId="0" applyFill="1" applyAlignment="1">
      <alignment horizontal="right"/>
    </xf>
    <xf numFmtId="0" fontId="30" fillId="3" borderId="0" xfId="0" applyFont="1" applyFill="1" applyAlignment="1">
      <alignment horizontal="center"/>
    </xf>
    <xf numFmtId="0" fontId="15" fillId="9" borderId="13" xfId="0" applyFont="1" applyFill="1" applyBorder="1" applyAlignment="1"/>
    <xf numFmtId="0" fontId="15" fillId="9" borderId="0" xfId="0" applyFont="1" applyFill="1" applyAlignment="1"/>
    <xf numFmtId="0" fontId="15" fillId="9" borderId="0" xfId="0" applyFont="1" applyFill="1"/>
    <xf numFmtId="0" fontId="30" fillId="3" borderId="0" xfId="0" applyFont="1" applyFill="1" applyAlignment="1">
      <alignment horizontal="center"/>
    </xf>
    <xf numFmtId="0" fontId="36" fillId="3" borderId="4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39" fillId="13" borderId="4" xfId="0" applyFont="1" applyFill="1" applyBorder="1" applyAlignment="1">
      <alignment horizontal="center"/>
    </xf>
    <xf numFmtId="0" fontId="40" fillId="0" borderId="4" xfId="0" applyFont="1" applyBorder="1" applyAlignment="1">
      <alignment horizontal="left"/>
    </xf>
    <xf numFmtId="0" fontId="40" fillId="0" borderId="4" xfId="0" applyFont="1" applyBorder="1" applyAlignment="1">
      <alignment horizontal="center"/>
    </xf>
    <xf numFmtId="0" fontId="40" fillId="0" borderId="35" xfId="0" applyFont="1" applyBorder="1" applyAlignment="1"/>
    <xf numFmtId="0" fontId="0" fillId="0" borderId="35" xfId="0" applyBorder="1" applyAlignment="1"/>
    <xf numFmtId="0" fontId="40" fillId="0" borderId="4" xfId="0" applyFont="1" applyBorder="1" applyAlignment="1"/>
    <xf numFmtId="0" fontId="21" fillId="0" borderId="0" xfId="0" applyFont="1" applyAlignment="1">
      <alignment horizontal="left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40" fillId="0" borderId="40" xfId="0" applyFont="1" applyBorder="1" applyAlignment="1"/>
    <xf numFmtId="0" fontId="0" fillId="0" borderId="40" xfId="0" applyBorder="1" applyAlignment="1"/>
    <xf numFmtId="0" fontId="0" fillId="0" borderId="4" xfId="0" applyBorder="1" applyAlignment="1">
      <alignment horizontal="left"/>
    </xf>
    <xf numFmtId="0" fontId="40" fillId="0" borderId="35" xfId="0" applyFont="1" applyBorder="1" applyAlignment="1">
      <alignment horizontal="left" vertical="center"/>
    </xf>
    <xf numFmtId="0" fontId="40" fillId="0" borderId="35" xfId="0" applyFont="1" applyBorder="1" applyAlignment="1">
      <alignment horizontal="center" vertical="center"/>
    </xf>
    <xf numFmtId="0" fontId="40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horizontal="center" vertical="center"/>
    </xf>
    <xf numFmtId="0" fontId="40" fillId="0" borderId="40" xfId="0" applyFont="1" applyBorder="1" applyAlignment="1">
      <alignment horizontal="left" vertical="center"/>
    </xf>
    <xf numFmtId="0" fontId="40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18" xfId="0" applyFont="1" applyBorder="1" applyAlignment="1"/>
    <xf numFmtId="0" fontId="40" fillId="0" borderId="39" xfId="0" applyFont="1" applyBorder="1" applyAlignment="1">
      <alignment horizontal="left" vertical="center"/>
    </xf>
    <xf numFmtId="0" fontId="40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right"/>
    </xf>
    <xf numFmtId="0" fontId="0" fillId="0" borderId="20" xfId="0" applyBorder="1" applyAlignment="1">
      <alignment horizontal="right"/>
    </xf>
    <xf numFmtId="0" fontId="40" fillId="0" borderId="35" xfId="0" applyFont="1" applyBorder="1" applyAlignment="1">
      <alignment horizontal="right" vertical="center"/>
    </xf>
    <xf numFmtId="0" fontId="40" fillId="0" borderId="4" xfId="0" applyFont="1" applyBorder="1" applyAlignment="1">
      <alignment horizontal="right" vertical="center"/>
    </xf>
    <xf numFmtId="0" fontId="0" fillId="0" borderId="40" xfId="0" applyBorder="1" applyAlignment="1">
      <alignment horizontal="right"/>
    </xf>
    <xf numFmtId="0" fontId="40" fillId="0" borderId="20" xfId="0" applyFont="1" applyBorder="1" applyAlignment="1"/>
    <xf numFmtId="0" fontId="0" fillId="0" borderId="20" xfId="0" applyBorder="1" applyAlignment="1"/>
    <xf numFmtId="0" fontId="0" fillId="0" borderId="38" xfId="0" applyBorder="1" applyAlignment="1"/>
    <xf numFmtId="0" fontId="0" fillId="0" borderId="56" xfId="0" applyBorder="1" applyAlignment="1"/>
    <xf numFmtId="0" fontId="0" fillId="0" borderId="4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4" xfId="0" applyFont="1" applyFill="1" applyBorder="1" applyAlignment="1"/>
    <xf numFmtId="0" fontId="40" fillId="0" borderId="0" xfId="0" applyFont="1" applyBorder="1" applyAlignment="1">
      <alignment horizontal="left"/>
    </xf>
    <xf numFmtId="0" fontId="40" fillId="0" borderId="0" xfId="0" applyFont="1" applyBorder="1" applyAlignment="1"/>
    <xf numFmtId="0" fontId="39" fillId="0" borderId="0" xfId="0" applyFont="1" applyBorder="1" applyAlignment="1">
      <alignment vertical="center" textRotation="90"/>
    </xf>
    <xf numFmtId="0" fontId="0" fillId="0" borderId="54" xfId="0" applyBorder="1" applyAlignment="1"/>
    <xf numFmtId="0" fontId="0" fillId="0" borderId="55" xfId="0" applyBorder="1" applyAlignment="1"/>
    <xf numFmtId="0" fontId="39" fillId="0" borderId="0" xfId="0" applyFont="1" applyFill="1" applyBorder="1" applyAlignment="1">
      <alignment vertical="center" textRotation="90"/>
    </xf>
    <xf numFmtId="0" fontId="40" fillId="0" borderId="0" xfId="0" applyFont="1" applyFill="1" applyBorder="1" applyAlignment="1"/>
    <xf numFmtId="0" fontId="38" fillId="0" borderId="0" xfId="0" applyFont="1" applyFill="1" applyBorder="1" applyAlignment="1">
      <alignment vertical="center" textRotation="90"/>
    </xf>
    <xf numFmtId="0" fontId="0" fillId="0" borderId="4" xfId="0" applyFont="1" applyFill="1" applyBorder="1" applyAlignment="1"/>
    <xf numFmtId="0" fontId="0" fillId="7" borderId="2" xfId="0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40" fillId="0" borderId="35" xfId="0" applyFont="1" applyBorder="1" applyAlignment="1">
      <alignment horizontal="left" wrapText="1"/>
    </xf>
    <xf numFmtId="0" fontId="32" fillId="2" borderId="49" xfId="0" applyFont="1" applyFill="1" applyBorder="1" applyAlignment="1">
      <alignment vertical="top"/>
    </xf>
    <xf numFmtId="0" fontId="0" fillId="2" borderId="54" xfId="0" applyFill="1" applyBorder="1" applyAlignment="1"/>
    <xf numFmtId="0" fontId="32" fillId="2" borderId="51" xfId="0" applyFont="1" applyFill="1" applyBorder="1" applyAlignment="1">
      <alignment vertical="top"/>
    </xf>
    <xf numFmtId="0" fontId="0" fillId="2" borderId="56" xfId="0" applyFill="1" applyBorder="1" applyAlignment="1"/>
    <xf numFmtId="0" fontId="0" fillId="0" borderId="28" xfId="0" applyBorder="1" applyAlignment="1"/>
    <xf numFmtId="0" fontId="0" fillId="0" borderId="2" xfId="0" applyBorder="1" applyAlignment="1">
      <alignment horizontal="right"/>
    </xf>
    <xf numFmtId="0" fontId="0" fillId="0" borderId="57" xfId="0" applyBorder="1" applyAlignment="1"/>
    <xf numFmtId="0" fontId="40" fillId="0" borderId="22" xfId="0" applyFont="1" applyBorder="1" applyAlignment="1"/>
    <xf numFmtId="0" fontId="0" fillId="0" borderId="6" xfId="0" applyBorder="1" applyAlignment="1">
      <alignment horizontal="right"/>
    </xf>
    <xf numFmtId="0" fontId="0" fillId="0" borderId="25" xfId="0" applyBorder="1" applyAlignment="1"/>
    <xf numFmtId="0" fontId="0" fillId="0" borderId="28" xfId="0" applyBorder="1" applyAlignment="1">
      <alignment horizontal="right"/>
    </xf>
    <xf numFmtId="0" fontId="40" fillId="6" borderId="35" xfId="0" applyFont="1" applyFill="1" applyBorder="1" applyAlignment="1"/>
    <xf numFmtId="0" fontId="0" fillId="6" borderId="35" xfId="0" applyFill="1" applyBorder="1" applyAlignment="1">
      <alignment horizontal="right"/>
    </xf>
    <xf numFmtId="0" fontId="40" fillId="6" borderId="49" xfId="0" applyFont="1" applyFill="1" applyBorder="1" applyAlignment="1">
      <alignment horizontal="center" vertical="center" wrapText="1"/>
    </xf>
    <xf numFmtId="0" fontId="40" fillId="0" borderId="25" xfId="0" applyFont="1" applyBorder="1" applyAlignment="1"/>
    <xf numFmtId="0" fontId="40" fillId="6" borderId="4" xfId="0" applyFont="1" applyFill="1" applyBorder="1" applyAlignment="1"/>
    <xf numFmtId="0" fontId="0" fillId="6" borderId="4" xfId="0" applyFill="1" applyBorder="1" applyAlignment="1">
      <alignment horizontal="right"/>
    </xf>
    <xf numFmtId="0" fontId="40" fillId="6" borderId="51" xfId="0" applyFont="1" applyFill="1" applyBorder="1" applyAlignment="1">
      <alignment vertical="center" wrapText="1"/>
    </xf>
    <xf numFmtId="0" fontId="40" fillId="0" borderId="58" xfId="0" applyFont="1" applyBorder="1" applyAlignment="1"/>
    <xf numFmtId="0" fontId="0" fillId="0" borderId="44" xfId="0" applyBorder="1" applyAlignment="1">
      <alignment horizontal="right"/>
    </xf>
    <xf numFmtId="0" fontId="0" fillId="2" borderId="55" xfId="0" applyFill="1" applyBorder="1" applyAlignment="1"/>
    <xf numFmtId="0" fontId="40" fillId="6" borderId="51" xfId="0" applyFont="1" applyFill="1" applyBorder="1" applyAlignment="1">
      <alignment horizontal="center" vertical="center" wrapText="1"/>
    </xf>
    <xf numFmtId="0" fontId="40" fillId="0" borderId="59" xfId="0" applyFont="1" applyBorder="1" applyAlignment="1">
      <alignment horizontal="left" vertical="center"/>
    </xf>
    <xf numFmtId="0" fontId="40" fillId="0" borderId="60" xfId="0" applyFont="1" applyBorder="1" applyAlignment="1">
      <alignment horizontal="right" vertical="center"/>
    </xf>
    <xf numFmtId="0" fontId="19" fillId="2" borderId="54" xfId="0" applyFont="1" applyFill="1" applyBorder="1" applyAlignment="1">
      <alignment horizontal="center"/>
    </xf>
    <xf numFmtId="0" fontId="40" fillId="0" borderId="30" xfId="0" applyFont="1" applyBorder="1" applyAlignment="1"/>
    <xf numFmtId="0" fontId="0" fillId="0" borderId="30" xfId="0" applyBorder="1" applyAlignment="1"/>
    <xf numFmtId="0" fontId="0" fillId="0" borderId="51" xfId="0" applyBorder="1" applyAlignment="1">
      <alignment vertical="center"/>
    </xf>
    <xf numFmtId="0" fontId="40" fillId="0" borderId="28" xfId="0" applyFont="1" applyBorder="1" applyAlignment="1">
      <alignment horizontal="left" vertical="center"/>
    </xf>
    <xf numFmtId="0" fontId="40" fillId="0" borderId="2" xfId="0" applyFont="1" applyBorder="1" applyAlignment="1">
      <alignment horizontal="right" vertical="center"/>
    </xf>
    <xf numFmtId="0" fontId="19" fillId="2" borderId="56" xfId="0" applyFont="1" applyFill="1" applyBorder="1" applyAlignment="1">
      <alignment horizontal="center"/>
    </xf>
    <xf numFmtId="0" fontId="40" fillId="2" borderId="51" xfId="0" applyFont="1" applyFill="1" applyBorder="1" applyAlignment="1">
      <alignment vertical="center" wrapText="1"/>
    </xf>
    <xf numFmtId="0" fontId="0" fillId="0" borderId="40" xfId="0" applyFill="1" applyBorder="1" applyAlignment="1">
      <alignment horizontal="right"/>
    </xf>
    <xf numFmtId="0" fontId="32" fillId="2" borderId="53" xfId="0" applyFont="1" applyFill="1" applyBorder="1" applyAlignment="1">
      <alignment vertical="top"/>
    </xf>
    <xf numFmtId="0" fontId="32" fillId="2" borderId="54" xfId="0" applyFont="1" applyFill="1" applyBorder="1" applyAlignment="1">
      <alignment vertical="center"/>
    </xf>
    <xf numFmtId="0" fontId="40" fillId="2" borderId="55" xfId="0" applyFont="1" applyFill="1" applyBorder="1" applyAlignment="1">
      <alignment vertical="center"/>
    </xf>
    <xf numFmtId="0" fontId="40" fillId="0" borderId="60" xfId="0" applyFont="1" applyBorder="1" applyAlignment="1"/>
    <xf numFmtId="0" fontId="32" fillId="2" borderId="54" xfId="0" applyFont="1" applyFill="1" applyBorder="1" applyAlignment="1">
      <alignment horizontal="center"/>
    </xf>
    <xf numFmtId="0" fontId="0" fillId="0" borderId="30" xfId="0" applyBorder="1" applyAlignment="1">
      <alignment horizontal="right"/>
    </xf>
    <xf numFmtId="0" fontId="40" fillId="0" borderId="2" xfId="0" applyFont="1" applyBorder="1" applyAlignment="1"/>
    <xf numFmtId="0" fontId="40" fillId="2" borderId="56" xfId="0" applyFont="1" applyFill="1" applyBorder="1" applyAlignment="1">
      <alignment horizontal="center"/>
    </xf>
    <xf numFmtId="0" fontId="40" fillId="0" borderId="57" xfId="0" applyFont="1" applyBorder="1" applyAlignment="1">
      <alignment horizontal="left" vertical="center"/>
    </xf>
    <xf numFmtId="0" fontId="40" fillId="0" borderId="3" xfId="0" applyFont="1" applyBorder="1" applyAlignment="1">
      <alignment horizontal="right" vertical="center"/>
    </xf>
    <xf numFmtId="0" fontId="22" fillId="0" borderId="35" xfId="0" applyFont="1" applyBorder="1" applyAlignment="1"/>
    <xf numFmtId="0" fontId="40" fillId="2" borderId="54" xfId="0" applyFont="1" applyFill="1" applyBorder="1" applyAlignment="1">
      <alignment horizontal="center" vertical="center" wrapText="1"/>
    </xf>
    <xf numFmtId="0" fontId="32" fillId="2" borderId="56" xfId="0" applyFont="1" applyFill="1" applyBorder="1" applyAlignment="1">
      <alignment horizontal="center"/>
    </xf>
    <xf numFmtId="0" fontId="40" fillId="0" borderId="58" xfId="0" applyFont="1" applyBorder="1" applyAlignment="1">
      <alignment horizontal="left" vertical="center"/>
    </xf>
    <xf numFmtId="0" fontId="40" fillId="0" borderId="44" xfId="0" applyFont="1" applyBorder="1" applyAlignment="1">
      <alignment horizontal="right" vertical="center"/>
    </xf>
    <xf numFmtId="0" fontId="22" fillId="0" borderId="4" xfId="0" applyFont="1" applyBorder="1" applyAlignment="1"/>
    <xf numFmtId="0" fontId="40" fillId="2" borderId="56" xfId="0" applyFont="1" applyFill="1" applyBorder="1" applyAlignment="1">
      <alignment horizontal="center" vertical="center"/>
    </xf>
    <xf numFmtId="0" fontId="0" fillId="0" borderId="2" xfId="0" applyBorder="1" applyAlignment="1"/>
    <xf numFmtId="0" fontId="32" fillId="2" borderId="56" xfId="0" applyFont="1" applyFill="1" applyBorder="1" applyAlignment="1"/>
    <xf numFmtId="0" fontId="22" fillId="2" borderId="56" xfId="0" applyFont="1" applyFill="1" applyBorder="1" applyAlignment="1">
      <alignment horizontal="center" vertical="center"/>
    </xf>
    <xf numFmtId="0" fontId="22" fillId="0" borderId="40" xfId="0" applyFont="1" applyBorder="1" applyAlignment="1"/>
    <xf numFmtId="0" fontId="0" fillId="2" borderId="55" xfId="0" applyFill="1" applyBorder="1" applyAlignment="1">
      <alignment horizontal="center" vertical="center"/>
    </xf>
    <xf numFmtId="0" fontId="40" fillId="0" borderId="3" xfId="0" applyFont="1" applyBorder="1" applyAlignment="1"/>
    <xf numFmtId="0" fontId="22" fillId="2" borderId="54" xfId="0" applyFont="1" applyFill="1" applyBorder="1" applyAlignment="1">
      <alignment horizontal="center"/>
    </xf>
    <xf numFmtId="0" fontId="35" fillId="2" borderId="54" xfId="0" applyFont="1" applyFill="1" applyBorder="1" applyAlignment="1">
      <alignment horizontal="center"/>
    </xf>
    <xf numFmtId="0" fontId="22" fillId="2" borderId="56" xfId="0" applyFont="1" applyFill="1" applyBorder="1" applyAlignment="1">
      <alignment horizontal="center"/>
    </xf>
    <xf numFmtId="0" fontId="35" fillId="2" borderId="56" xfId="0" applyFont="1" applyFill="1" applyBorder="1" applyAlignment="1">
      <alignment horizontal="center"/>
    </xf>
    <xf numFmtId="0" fontId="21" fillId="2" borderId="56" xfId="0" applyFont="1" applyFill="1" applyBorder="1" applyAlignment="1">
      <alignment horizontal="center"/>
    </xf>
    <xf numFmtId="0" fontId="29" fillId="0" borderId="20" xfId="0" applyFont="1" applyBorder="1" applyAlignment="1"/>
    <xf numFmtId="0" fontId="29" fillId="0" borderId="20" xfId="0" applyFont="1" applyBorder="1" applyAlignment="1">
      <alignment horizontal="right"/>
    </xf>
    <xf numFmtId="0" fontId="29" fillId="0" borderId="46" xfId="0" applyFont="1" applyBorder="1" applyAlignment="1">
      <alignment horizontal="center"/>
    </xf>
    <xf numFmtId="0" fontId="0" fillId="9" borderId="49" xfId="0" applyFill="1" applyBorder="1" applyAlignment="1">
      <alignment horizontal="center" vertical="center"/>
    </xf>
    <xf numFmtId="0" fontId="0" fillId="0" borderId="4" xfId="0" applyFont="1" applyBorder="1" applyAlignment="1"/>
    <xf numFmtId="0" fontId="22" fillId="2" borderId="47" xfId="0" applyFont="1" applyFill="1" applyBorder="1" applyAlignment="1">
      <alignment horizontal="center"/>
    </xf>
    <xf numFmtId="0" fontId="40" fillId="0" borderId="64" xfId="0" applyFont="1" applyBorder="1" applyAlignment="1"/>
    <xf numFmtId="0" fontId="0" fillId="0" borderId="64" xfId="0" applyBorder="1" applyAlignment="1"/>
    <xf numFmtId="0" fontId="0" fillId="0" borderId="53" xfId="0" applyBorder="1" applyAlignment="1"/>
    <xf numFmtId="0" fontId="40" fillId="0" borderId="37" xfId="0" applyFont="1" applyBorder="1" applyAlignment="1">
      <alignment horizontal="left" vertical="center"/>
    </xf>
    <xf numFmtId="0" fontId="0" fillId="9" borderId="51" xfId="0" applyFill="1" applyBorder="1" applyAlignment="1">
      <alignment horizontal="center" vertical="center"/>
    </xf>
    <xf numFmtId="0" fontId="42" fillId="2" borderId="56" xfId="0" applyFont="1" applyFill="1" applyBorder="1" applyAlignment="1">
      <alignment horizontal="center"/>
    </xf>
    <xf numFmtId="0" fontId="40" fillId="0" borderId="66" xfId="0" applyFont="1" applyBorder="1" applyAlignment="1">
      <alignment horizontal="right" vertical="center"/>
    </xf>
    <xf numFmtId="0" fontId="40" fillId="0" borderId="67" xfId="0" applyFont="1" applyBorder="1" applyAlignment="1">
      <alignment horizontal="right" vertical="center"/>
    </xf>
    <xf numFmtId="0" fontId="0" fillId="2" borderId="5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/>
    </xf>
    <xf numFmtId="0" fontId="0" fillId="6" borderId="4" xfId="0" applyFill="1" applyBorder="1" applyAlignment="1"/>
    <xf numFmtId="0" fontId="0" fillId="0" borderId="0" xfId="0" applyAlignment="1">
      <alignment vertical="center"/>
    </xf>
    <xf numFmtId="0" fontId="43" fillId="2" borderId="56" xfId="0" applyFont="1" applyFill="1" applyBorder="1" applyAlignment="1">
      <alignment horizontal="center"/>
    </xf>
    <xf numFmtId="0" fontId="35" fillId="2" borderId="55" xfId="0" applyFont="1" applyFill="1" applyBorder="1" applyAlignment="1">
      <alignment horizontal="center"/>
    </xf>
    <xf numFmtId="0" fontId="40" fillId="14" borderId="35" xfId="0" applyFont="1" applyFill="1" applyBorder="1" applyAlignment="1">
      <alignment horizontal="left" vertical="center"/>
    </xf>
    <xf numFmtId="0" fontId="40" fillId="14" borderId="35" xfId="0" applyFont="1" applyFill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40" fillId="14" borderId="4" xfId="0" applyFont="1" applyFill="1" applyBorder="1" applyAlignment="1">
      <alignment horizontal="left" vertical="center"/>
    </xf>
    <xf numFmtId="0" fontId="40" fillId="14" borderId="4" xfId="0" applyFont="1" applyFill="1" applyBorder="1" applyAlignment="1">
      <alignment horizontal="center" vertical="center"/>
    </xf>
    <xf numFmtId="0" fontId="40" fillId="14" borderId="4" xfId="0" applyFont="1" applyFill="1" applyBorder="1" applyAlignment="1">
      <alignment horizontal="left"/>
    </xf>
    <xf numFmtId="0" fontId="40" fillId="14" borderId="4" xfId="0" applyFont="1" applyFill="1" applyBorder="1" applyAlignment="1">
      <alignment horizontal="center"/>
    </xf>
    <xf numFmtId="0" fontId="40" fillId="14" borderId="4" xfId="0" applyFont="1" applyFill="1" applyBorder="1" applyAlignment="1"/>
    <xf numFmtId="0" fontId="0" fillId="14" borderId="4" xfId="0" applyFill="1" applyBorder="1" applyAlignment="1">
      <alignment horizontal="center"/>
    </xf>
    <xf numFmtId="0" fontId="29" fillId="0" borderId="30" xfId="0" applyFont="1" applyBorder="1" applyAlignment="1"/>
    <xf numFmtId="0" fontId="29" fillId="0" borderId="30" xfId="0" applyFont="1" applyBorder="1" applyAlignment="1">
      <alignment horizontal="center"/>
    </xf>
    <xf numFmtId="0" fontId="29" fillId="0" borderId="51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0" xfId="0" applyFont="1" applyBorder="1" applyAlignment="1"/>
    <xf numFmtId="0" fontId="32" fillId="2" borderId="55" xfId="0" applyFont="1" applyFill="1" applyBorder="1" applyAlignment="1">
      <alignment vertical="center"/>
    </xf>
    <xf numFmtId="1" fontId="44" fillId="0" borderId="35" xfId="0" applyNumberFormat="1" applyFont="1" applyBorder="1" applyAlignment="1">
      <alignment horizontal="center" vertical="center"/>
    </xf>
    <xf numFmtId="0" fontId="0" fillId="9" borderId="54" xfId="0" applyFill="1" applyBorder="1" applyAlignment="1"/>
    <xf numFmtId="1" fontId="44" fillId="0" borderId="4" xfId="0" applyNumberFormat="1" applyFont="1" applyBorder="1" applyAlignment="1">
      <alignment horizontal="center" vertical="center"/>
    </xf>
    <xf numFmtId="0" fontId="0" fillId="9" borderId="56" xfId="0" applyFill="1" applyBorder="1" applyAlignment="1"/>
    <xf numFmtId="1" fontId="0" fillId="0" borderId="4" xfId="0" applyNumberFormat="1" applyBorder="1" applyAlignment="1"/>
    <xf numFmtId="0" fontId="44" fillId="0" borderId="4" xfId="0" applyFont="1" applyBorder="1" applyAlignment="1"/>
    <xf numFmtId="0" fontId="44" fillId="0" borderId="4" xfId="0" applyFont="1" applyBorder="1" applyAlignment="1">
      <alignment horizontal="left" vertical="center"/>
    </xf>
    <xf numFmtId="1" fontId="0" fillId="0" borderId="40" xfId="0" applyNumberFormat="1" applyBorder="1" applyAlignment="1"/>
    <xf numFmtId="1" fontId="0" fillId="0" borderId="18" xfId="0" applyNumberFormat="1" applyBorder="1" applyAlignment="1"/>
    <xf numFmtId="0" fontId="0" fillId="9" borderId="51" xfId="0" applyFill="1" applyBorder="1" applyAlignment="1">
      <alignment vertical="center"/>
    </xf>
    <xf numFmtId="0" fontId="44" fillId="0" borderId="40" xfId="0" applyFont="1" applyBorder="1" applyAlignment="1">
      <alignment horizontal="left" vertical="center"/>
    </xf>
    <xf numFmtId="1" fontId="44" fillId="0" borderId="40" xfId="0" applyNumberFormat="1" applyFont="1" applyBorder="1" applyAlignment="1">
      <alignment horizontal="center" vertical="center"/>
    </xf>
    <xf numFmtId="0" fontId="0" fillId="9" borderId="55" xfId="0" applyFill="1" applyBorder="1" applyAlignment="1"/>
    <xf numFmtId="0" fontId="0" fillId="9" borderId="53" xfId="0" applyFill="1" applyBorder="1" applyAlignment="1">
      <alignment vertical="center"/>
    </xf>
    <xf numFmtId="0" fontId="40" fillId="0" borderId="35" xfId="0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40" fillId="0" borderId="3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  <xf numFmtId="0" fontId="40" fillId="0" borderId="35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left" vertical="center"/>
    </xf>
    <xf numFmtId="0" fontId="40" fillId="0" borderId="4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textRotation="90" wrapText="1"/>
    </xf>
    <xf numFmtId="1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/>
    <xf numFmtId="0" fontId="44" fillId="0" borderId="0" xfId="0" applyFont="1" applyFill="1" applyBorder="1" applyAlignment="1">
      <alignment horizontal="left" vertical="center"/>
    </xf>
    <xf numFmtId="0" fontId="40" fillId="8" borderId="4" xfId="0" applyFont="1" applyFill="1" applyBorder="1" applyAlignment="1">
      <alignment horizontal="left"/>
    </xf>
    <xf numFmtId="0" fontId="40" fillId="8" borderId="4" xfId="0" applyFont="1" applyFill="1" applyBorder="1" applyAlignment="1">
      <alignment horizontal="center"/>
    </xf>
    <xf numFmtId="0" fontId="15" fillId="8" borderId="13" xfId="0" applyFont="1" applyFill="1" applyBorder="1" applyAlignment="1"/>
    <xf numFmtId="0" fontId="16" fillId="9" borderId="13" xfId="0" applyFont="1" applyFill="1" applyBorder="1" applyAlignment="1"/>
    <xf numFmtId="0" fontId="9" fillId="11" borderId="6" xfId="0" applyFont="1" applyFill="1" applyBorder="1" applyAlignment="1">
      <alignment horizontal="left"/>
    </xf>
    <xf numFmtId="0" fontId="9" fillId="11" borderId="6" xfId="0" applyFont="1" applyFill="1" applyBorder="1" applyAlignment="1">
      <alignment horizontal="right"/>
    </xf>
    <xf numFmtId="0" fontId="31" fillId="12" borderId="28" xfId="0" applyFont="1" applyFill="1" applyBorder="1" applyAlignment="1">
      <alignment horizontal="right"/>
    </xf>
    <xf numFmtId="3" fontId="31" fillId="12" borderId="19" xfId="0" applyNumberFormat="1" applyFont="1" applyFill="1" applyBorder="1" applyAlignment="1">
      <alignment horizontal="left"/>
    </xf>
    <xf numFmtId="3" fontId="31" fillId="11" borderId="20" xfId="0" applyNumberFormat="1" applyFont="1" applyFill="1" applyBorder="1" applyAlignment="1">
      <alignment horizontal="left"/>
    </xf>
    <xf numFmtId="0" fontId="30" fillId="3" borderId="13" xfId="0" applyFont="1" applyFill="1" applyBorder="1" applyAlignment="1">
      <alignment horizontal="center"/>
    </xf>
    <xf numFmtId="0" fontId="30" fillId="3" borderId="0" xfId="0" applyFont="1" applyFill="1" applyAlignment="1">
      <alignment horizontal="center"/>
    </xf>
    <xf numFmtId="0" fontId="30" fillId="12" borderId="27" xfId="0" applyFont="1" applyFill="1" applyBorder="1" applyAlignment="1">
      <alignment horizontal="right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3" fontId="34" fillId="12" borderId="30" xfId="0" applyNumberFormat="1" applyFont="1" applyFill="1" applyBorder="1" applyAlignment="1">
      <alignment horizontal="center" vertical="center"/>
    </xf>
    <xf numFmtId="3" fontId="34" fillId="12" borderId="18" xfId="0" applyNumberFormat="1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left"/>
    </xf>
    <xf numFmtId="0" fontId="0" fillId="8" borderId="25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25" fillId="4" borderId="24" xfId="0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right"/>
    </xf>
    <xf numFmtId="0" fontId="17" fillId="0" borderId="25" xfId="0" applyFont="1" applyFill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0" fontId="31" fillId="11" borderId="7" xfId="0" applyFont="1" applyFill="1" applyBorder="1" applyAlignment="1">
      <alignment horizontal="right"/>
    </xf>
    <xf numFmtId="0" fontId="9" fillId="11" borderId="8" xfId="0" applyFont="1" applyFill="1" applyBorder="1" applyAlignment="1">
      <alignment horizontal="right"/>
    </xf>
    <xf numFmtId="0" fontId="32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3" fontId="11" fillId="11" borderId="14" xfId="0" applyNumberFormat="1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35" fillId="12" borderId="20" xfId="0" applyFont="1" applyFill="1" applyBorder="1" applyAlignment="1">
      <alignment horizontal="center" wrapText="1"/>
    </xf>
    <xf numFmtId="0" fontId="35" fillId="12" borderId="30" xfId="0" applyFont="1" applyFill="1" applyBorder="1" applyAlignment="1">
      <alignment horizontal="center" wrapText="1"/>
    </xf>
    <xf numFmtId="3" fontId="10" fillId="3" borderId="4" xfId="0" applyNumberFormat="1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8" fillId="13" borderId="4" xfId="0" applyFont="1" applyFill="1" applyBorder="1" applyAlignment="1">
      <alignment horizontal="center"/>
    </xf>
    <xf numFmtId="0" fontId="38" fillId="0" borderId="34" xfId="0" applyFont="1" applyBorder="1" applyAlignment="1">
      <alignment horizontal="center" vertical="center" textRotation="90" wrapText="1"/>
    </xf>
    <xf numFmtId="0" fontId="38" fillId="0" borderId="37" xfId="0" applyFont="1" applyBorder="1" applyAlignment="1">
      <alignment horizontal="center" vertical="center" textRotation="90" wrapText="1"/>
    </xf>
    <xf numFmtId="0" fontId="38" fillId="0" borderId="45" xfId="0" applyFont="1" applyBorder="1" applyAlignment="1">
      <alignment horizontal="center" vertical="center" textRotation="90" wrapText="1"/>
    </xf>
    <xf numFmtId="0" fontId="32" fillId="2" borderId="49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38" fillId="0" borderId="48" xfId="0" applyFont="1" applyBorder="1" applyAlignment="1">
      <alignment horizontal="center" vertical="center" textRotation="90" wrapText="1"/>
    </xf>
    <xf numFmtId="0" fontId="38" fillId="0" borderId="50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8" fillId="0" borderId="49" xfId="0" applyFont="1" applyBorder="1" applyAlignment="1">
      <alignment horizontal="left" vertical="center" textRotation="180"/>
    </xf>
    <xf numFmtId="0" fontId="38" fillId="0" borderId="51" xfId="0" applyFont="1" applyBorder="1" applyAlignment="1">
      <alignment horizontal="left" vertical="center" textRotation="180"/>
    </xf>
    <xf numFmtId="0" fontId="38" fillId="0" borderId="53" xfId="0" applyFont="1" applyBorder="1" applyAlignment="1">
      <alignment horizontal="left" vertical="center" textRotation="180"/>
    </xf>
    <xf numFmtId="0" fontId="38" fillId="0" borderId="50" xfId="0" applyFont="1" applyBorder="1" applyAlignment="1">
      <alignment horizontal="center" vertical="center" textRotation="90"/>
    </xf>
    <xf numFmtId="0" fontId="38" fillId="0" borderId="52" xfId="0" applyFont="1" applyBorder="1" applyAlignment="1">
      <alignment horizontal="center" vertical="center" textRotation="90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textRotation="90"/>
    </xf>
    <xf numFmtId="0" fontId="38" fillId="0" borderId="39" xfId="0" applyFont="1" applyBorder="1" applyAlignment="1">
      <alignment horizontal="center" vertical="center" textRotation="90"/>
    </xf>
    <xf numFmtId="0" fontId="38" fillId="0" borderId="48" xfId="0" applyFont="1" applyBorder="1" applyAlignment="1">
      <alignment horizontal="center" vertical="center" textRotation="90"/>
    </xf>
    <xf numFmtId="0" fontId="38" fillId="0" borderId="63" xfId="0" applyFont="1" applyBorder="1" applyAlignment="1">
      <alignment horizontal="center" vertical="center" textRotation="90" wrapText="1"/>
    </xf>
    <xf numFmtId="0" fontId="38" fillId="0" borderId="65" xfId="0" applyFont="1" applyBorder="1" applyAlignment="1">
      <alignment horizontal="center" vertical="center" textRotation="90" wrapText="1"/>
    </xf>
    <xf numFmtId="0" fontId="38" fillId="0" borderId="68" xfId="0" applyFont="1" applyBorder="1" applyAlignment="1">
      <alignment horizontal="center" vertical="center" textRotation="90" wrapText="1"/>
    </xf>
    <xf numFmtId="0" fontId="38" fillId="0" borderId="34" xfId="0" applyFont="1" applyBorder="1" applyAlignment="1">
      <alignment horizontal="center" vertical="center" textRotation="90"/>
    </xf>
    <xf numFmtId="0" fontId="38" fillId="0" borderId="41" xfId="0" applyFont="1" applyBorder="1" applyAlignment="1">
      <alignment horizontal="center" vertical="center" textRotation="90" wrapText="1"/>
    </xf>
    <xf numFmtId="0" fontId="38" fillId="0" borderId="42" xfId="0" applyFont="1" applyBorder="1" applyAlignment="1">
      <alignment horizontal="center" vertical="center" textRotation="90" wrapText="1"/>
    </xf>
    <xf numFmtId="0" fontId="38" fillId="0" borderId="43" xfId="0" applyFont="1" applyBorder="1" applyAlignment="1">
      <alignment horizontal="center" vertical="center" textRotation="90" wrapText="1"/>
    </xf>
    <xf numFmtId="0" fontId="0" fillId="14" borderId="49" xfId="0" applyFill="1" applyBorder="1" applyAlignment="1">
      <alignment horizontal="center" vertical="center"/>
    </xf>
    <xf numFmtId="0" fontId="0" fillId="14" borderId="51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18" fontId="38" fillId="0" borderId="48" xfId="0" applyNumberFormat="1" applyFont="1" applyBorder="1" applyAlignment="1">
      <alignment horizontal="center" vertical="center" textRotation="90" wrapText="1"/>
    </xf>
    <xf numFmtId="18" fontId="38" fillId="0" borderId="50" xfId="0" applyNumberFormat="1" applyFont="1" applyBorder="1" applyAlignment="1">
      <alignment horizontal="center" vertical="center" textRotation="90"/>
    </xf>
    <xf numFmtId="18" fontId="38" fillId="0" borderId="52" xfId="0" applyNumberFormat="1" applyFont="1" applyBorder="1" applyAlignment="1">
      <alignment horizontal="center" vertical="center" textRotation="90"/>
    </xf>
    <xf numFmtId="0" fontId="38" fillId="0" borderId="41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center" vertical="center" textRotation="90"/>
    </xf>
    <xf numFmtId="0" fontId="38" fillId="0" borderId="43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textRotation="90"/>
    </xf>
    <xf numFmtId="0" fontId="38" fillId="0" borderId="62" xfId="0" applyFont="1" applyBorder="1" applyAlignment="1">
      <alignment horizontal="center" vertical="center" textRotation="90"/>
    </xf>
    <xf numFmtId="0" fontId="38" fillId="0" borderId="45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9" fillId="0" borderId="4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45" fillId="15" borderId="0" xfId="0" applyFont="1" applyFill="1" applyAlignment="1">
      <alignment horizontal="center" vertical="center" wrapText="1"/>
    </xf>
    <xf numFmtId="0" fontId="46" fillId="16" borderId="1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/>
    </xf>
    <xf numFmtId="0" fontId="23" fillId="9" borderId="10" xfId="0" quotePrefix="1" applyFont="1" applyFill="1" applyBorder="1" applyAlignment="1">
      <alignment horizontal="left"/>
    </xf>
    <xf numFmtId="0" fontId="23" fillId="9" borderId="11" xfId="0" quotePrefix="1" applyFont="1" applyFill="1" applyBorder="1" applyAlignment="1">
      <alignment horizontal="left"/>
    </xf>
    <xf numFmtId="0" fontId="23" fillId="9" borderId="14" xfId="0" applyFont="1" applyFill="1" applyBorder="1" applyAlignment="1">
      <alignment horizontal="left"/>
    </xf>
    <xf numFmtId="0" fontId="23" fillId="9" borderId="15" xfId="0" applyFont="1" applyFill="1" applyBorder="1" applyAlignment="1">
      <alignment horizontal="left"/>
    </xf>
    <xf numFmtId="0" fontId="23" fillId="9" borderId="11" xfId="0" applyFont="1" applyFill="1" applyBorder="1" applyAlignment="1">
      <alignment horizontal="right"/>
    </xf>
    <xf numFmtId="0" fontId="23" fillId="9" borderId="12" xfId="0" applyFont="1" applyFill="1" applyBorder="1" applyAlignment="1">
      <alignment horizontal="right"/>
    </xf>
    <xf numFmtId="0" fontId="23" fillId="9" borderId="15" xfId="0" applyFont="1" applyFill="1" applyBorder="1" applyAlignment="1">
      <alignment horizontal="right"/>
    </xf>
    <xf numFmtId="0" fontId="23" fillId="9" borderId="16" xfId="0" applyFont="1" applyFill="1" applyBorder="1" applyAlignment="1">
      <alignment horizontal="right"/>
    </xf>
    <xf numFmtId="0" fontId="48" fillId="12" borderId="26" xfId="0" applyFont="1" applyFill="1" applyBorder="1" applyAlignment="1">
      <alignment horizontal="right"/>
    </xf>
    <xf numFmtId="0" fontId="48" fillId="12" borderId="31" xfId="0" applyFont="1" applyFill="1" applyBorder="1" applyAlignment="1">
      <alignment horizontal="right"/>
    </xf>
    <xf numFmtId="3" fontId="48" fillId="12" borderId="2" xfId="0" applyNumberFormat="1" applyFont="1" applyFill="1" applyBorder="1" applyAlignment="1">
      <alignment horizontal="left"/>
    </xf>
    <xf numFmtId="0" fontId="49" fillId="3" borderId="0" xfId="0" applyFont="1" applyFill="1" applyAlignment="1">
      <alignment horizontal="right"/>
    </xf>
    <xf numFmtId="3" fontId="48" fillId="12" borderId="2" xfId="0" applyNumberFormat="1" applyFont="1" applyFill="1" applyBorder="1" applyAlignment="1">
      <alignment horizontal="right"/>
    </xf>
    <xf numFmtId="0" fontId="50" fillId="9" borderId="0" xfId="0" applyFont="1" applyFill="1" applyAlignment="1">
      <alignment horizontal="right"/>
    </xf>
    <xf numFmtId="0" fontId="50" fillId="0" borderId="0" xfId="0" applyFont="1" applyAlignment="1">
      <alignment horizontal="right"/>
    </xf>
    <xf numFmtId="0" fontId="48" fillId="12" borderId="2" xfId="0" applyFont="1" applyFill="1" applyBorder="1" applyAlignment="1">
      <alignment horizontal="right"/>
    </xf>
    <xf numFmtId="0" fontId="49" fillId="3" borderId="0" xfId="0" applyFont="1" applyFill="1" applyAlignment="1">
      <alignment horizontal="left"/>
    </xf>
    <xf numFmtId="1" fontId="51" fillId="3" borderId="0" xfId="0" applyNumberFormat="1" applyFont="1" applyFill="1" applyAlignment="1">
      <alignment horizontal="left"/>
    </xf>
    <xf numFmtId="0" fontId="50" fillId="9" borderId="0" xfId="0" applyFont="1" applyFill="1"/>
    <xf numFmtId="0" fontId="50" fillId="0" borderId="0" xfId="0" applyFont="1"/>
    <xf numFmtId="0" fontId="0" fillId="3" borderId="21" xfId="0" applyFill="1" applyBorder="1" applyAlignment="1"/>
    <xf numFmtId="0" fontId="21" fillId="5" borderId="69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/>
    </xf>
    <xf numFmtId="0" fontId="52" fillId="16" borderId="4" xfId="0" applyFont="1" applyFill="1" applyBorder="1" applyAlignment="1">
      <alignment horizontal="center" wrapText="1"/>
    </xf>
    <xf numFmtId="0" fontId="53" fillId="3" borderId="4" xfId="0" applyFont="1" applyFill="1" applyBorder="1" applyAlignment="1">
      <alignment horizontal="center"/>
    </xf>
    <xf numFmtId="18" fontId="6" fillId="0" borderId="20" xfId="0" applyNumberFormat="1" applyFont="1" applyBorder="1" applyAlignment="1">
      <alignment horizontal="center" vertical="center" textRotation="90" wrapText="1"/>
    </xf>
    <xf numFmtId="0" fontId="44" fillId="0" borderId="4" xfId="0" applyFont="1" applyBorder="1"/>
    <xf numFmtId="18" fontId="6" fillId="0" borderId="30" xfId="0" applyNumberFormat="1" applyFont="1" applyBorder="1" applyAlignment="1">
      <alignment horizontal="center" vertical="center" textRotation="90" wrapText="1"/>
    </xf>
    <xf numFmtId="0" fontId="5" fillId="0" borderId="4" xfId="0" applyFont="1" applyBorder="1"/>
    <xf numFmtId="18" fontId="6" fillId="0" borderId="18" xfId="0" applyNumberFormat="1" applyFont="1" applyBorder="1" applyAlignment="1">
      <alignment horizontal="center" vertical="center" textRotation="90" wrapText="1"/>
    </xf>
    <xf numFmtId="18" fontId="54" fillId="0" borderId="20" xfId="0" applyNumberFormat="1" applyFont="1" applyBorder="1" applyAlignment="1">
      <alignment horizontal="center" vertical="center" textRotation="90" wrapText="1"/>
    </xf>
    <xf numFmtId="18" fontId="54" fillId="0" borderId="18" xfId="0" applyNumberFormat="1" applyFont="1" applyBorder="1" applyAlignment="1">
      <alignment horizontal="center" vertical="center" textRotation="90" wrapText="1"/>
    </xf>
    <xf numFmtId="18" fontId="54" fillId="0" borderId="4" xfId="0" applyNumberFormat="1" applyFont="1" applyBorder="1" applyAlignment="1">
      <alignment vertical="center" textRotation="90" wrapText="1"/>
    </xf>
    <xf numFmtId="18" fontId="6" fillId="0" borderId="30" xfId="0" applyNumberFormat="1" applyFont="1" applyBorder="1" applyAlignment="1">
      <alignment horizontal="center" vertical="center" textRotation="90"/>
    </xf>
    <xf numFmtId="18" fontId="54" fillId="0" borderId="4" xfId="0" applyNumberFormat="1" applyFont="1" applyBorder="1" applyAlignment="1">
      <alignment horizontal="center" vertical="center" wrapText="1"/>
    </xf>
    <xf numFmtId="18" fontId="6" fillId="0" borderId="4" xfId="0" applyNumberFormat="1" applyFont="1" applyBorder="1" applyAlignment="1">
      <alignment vertical="center" textRotation="90" wrapText="1"/>
    </xf>
    <xf numFmtId="18" fontId="6" fillId="0" borderId="4" xfId="0" applyNumberFormat="1" applyFont="1" applyBorder="1" applyAlignment="1">
      <alignment vertical="center" textRotation="90"/>
    </xf>
    <xf numFmtId="18" fontId="54" fillId="0" borderId="30" xfId="0" applyNumberFormat="1" applyFont="1" applyBorder="1" applyAlignment="1">
      <alignment horizontal="center" vertical="center" textRotation="90" wrapText="1"/>
    </xf>
    <xf numFmtId="18" fontId="6" fillId="0" borderId="20" xfId="0" applyNumberFormat="1" applyFont="1" applyBorder="1" applyAlignment="1">
      <alignment horizontal="center" vertical="center" wrapText="1"/>
    </xf>
    <xf numFmtId="18" fontId="6" fillId="0" borderId="30" xfId="0" applyNumberFormat="1" applyFont="1" applyBorder="1" applyAlignment="1">
      <alignment horizontal="center" vertical="center" wrapText="1"/>
    </xf>
    <xf numFmtId="18" fontId="6" fillId="0" borderId="18" xfId="0" applyNumberFormat="1" applyFont="1" applyBorder="1" applyAlignment="1">
      <alignment horizontal="center" vertical="center" wrapText="1"/>
    </xf>
    <xf numFmtId="18" fontId="6" fillId="0" borderId="4" xfId="0" applyNumberFormat="1" applyFont="1" applyBorder="1" applyAlignment="1">
      <alignment horizontal="center" vertical="center" wrapText="1"/>
    </xf>
    <xf numFmtId="18" fontId="6" fillId="0" borderId="4" xfId="0" applyNumberFormat="1" applyFont="1" applyBorder="1" applyAlignment="1">
      <alignment horizontal="center" vertical="center" wrapText="1"/>
    </xf>
    <xf numFmtId="18" fontId="6" fillId="0" borderId="18" xfId="0" applyNumberFormat="1" applyFont="1" applyBorder="1" applyAlignment="1">
      <alignment vertical="center" textRotation="90" wrapText="1"/>
    </xf>
    <xf numFmtId="0" fontId="44" fillId="0" borderId="18" xfId="0" applyFont="1" applyBorder="1"/>
    <xf numFmtId="1" fontId="44" fillId="0" borderId="18" xfId="0" applyNumberFormat="1" applyFont="1" applyBorder="1" applyAlignment="1">
      <alignment horizontal="center" vertical="center"/>
    </xf>
    <xf numFmtId="18" fontId="6" fillId="0" borderId="20" xfId="0" applyNumberFormat="1" applyFont="1" applyBorder="1" applyAlignment="1">
      <alignment horizontal="center" vertical="center" textRotation="90"/>
    </xf>
    <xf numFmtId="18" fontId="6" fillId="0" borderId="18" xfId="0" applyNumberFormat="1" applyFont="1" applyBorder="1" applyAlignment="1">
      <alignment horizontal="center" vertical="center" textRotation="90"/>
    </xf>
    <xf numFmtId="1" fontId="0" fillId="0" borderId="4" xfId="0" applyNumberForma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8" fontId="6" fillId="0" borderId="4" xfId="0" applyNumberFormat="1" applyFont="1" applyBorder="1" applyAlignment="1">
      <alignment horizontal="center" vertical="center"/>
    </xf>
    <xf numFmtId="0" fontId="46" fillId="16" borderId="0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9524</xdr:rowOff>
    </xdr:from>
    <xdr:to>
      <xdr:col>7</xdr:col>
      <xdr:colOff>20259</xdr:colOff>
      <xdr:row>34</xdr:row>
      <xdr:rowOff>190499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590674"/>
          <a:ext cx="3620709" cy="5133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89B1E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A70B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U62"/>
  <sheetViews>
    <sheetView topLeftCell="A25" workbookViewId="0">
      <selection activeCell="H48" sqref="H48"/>
    </sheetView>
  </sheetViews>
  <sheetFormatPr defaultColWidth="8.73046875" defaultRowHeight="14.25" x14ac:dyDescent="0.45"/>
  <cols>
    <col min="1" max="1" width="7.3984375" style="2" bestFit="1" customWidth="1"/>
    <col min="2" max="2" width="32" style="2" bestFit="1" customWidth="1"/>
    <col min="3" max="3" width="12" style="2" bestFit="1" customWidth="1"/>
    <col min="4" max="4" width="7.1328125" style="2" customWidth="1"/>
    <col min="5" max="5" width="3.3984375" style="2" customWidth="1"/>
    <col min="6" max="6" width="8.73046875" style="2"/>
    <col min="7" max="7" width="19.59765625" style="2" customWidth="1"/>
    <col min="8" max="8" width="6" style="25" bestFit="1" customWidth="1"/>
    <col min="9" max="9" width="8.73046875" style="2"/>
    <col min="10" max="10" width="2.73046875" style="2" customWidth="1"/>
    <col min="11" max="11" width="8.73046875" style="2"/>
    <col min="12" max="12" width="21.73046875" style="2" bestFit="1" customWidth="1"/>
    <col min="13" max="13" width="4.265625" style="2" bestFit="1" customWidth="1"/>
    <col min="14" max="14" width="7" style="2" bestFit="1" customWidth="1"/>
    <col min="15" max="15" width="2.86328125" style="2" customWidth="1"/>
    <col min="16" max="16" width="10.265625" style="2" bestFit="1" customWidth="1"/>
    <col min="17" max="17" width="23" style="2" bestFit="1" customWidth="1"/>
    <col min="18" max="18" width="8.73046875" style="2"/>
    <col min="19" max="19" width="9.3984375" style="2" bestFit="1" customWidth="1"/>
    <col min="20" max="256" width="8.73046875" style="2"/>
    <col min="257" max="257" width="7.3984375" style="2" bestFit="1" customWidth="1"/>
    <col min="258" max="258" width="59.73046875" style="2" customWidth="1"/>
    <col min="259" max="259" width="4.73046875" style="2" bestFit="1" customWidth="1"/>
    <col min="260" max="260" width="7.1328125" style="2" customWidth="1"/>
    <col min="261" max="261" width="3.3984375" style="2" customWidth="1"/>
    <col min="262" max="262" width="8.73046875" style="2"/>
    <col min="263" max="263" width="19.59765625" style="2" customWidth="1"/>
    <col min="264" max="264" width="6" style="2" bestFit="1" customWidth="1"/>
    <col min="265" max="265" width="8.73046875" style="2"/>
    <col min="266" max="266" width="2.73046875" style="2" customWidth="1"/>
    <col min="267" max="267" width="8.73046875" style="2"/>
    <col min="268" max="268" width="21.73046875" style="2" bestFit="1" customWidth="1"/>
    <col min="269" max="269" width="4.265625" style="2" bestFit="1" customWidth="1"/>
    <col min="270" max="270" width="7" style="2" bestFit="1" customWidth="1"/>
    <col min="271" max="271" width="2.86328125" style="2" customWidth="1"/>
    <col min="272" max="272" width="10.265625" style="2" bestFit="1" customWidth="1"/>
    <col min="273" max="273" width="23" style="2" bestFit="1" customWidth="1"/>
    <col min="274" max="274" width="8.73046875" style="2"/>
    <col min="275" max="275" width="9.3984375" style="2" bestFit="1" customWidth="1"/>
    <col min="276" max="512" width="8.73046875" style="2"/>
    <col min="513" max="513" width="7.3984375" style="2" bestFit="1" customWidth="1"/>
    <col min="514" max="514" width="59.73046875" style="2" customWidth="1"/>
    <col min="515" max="515" width="4.73046875" style="2" bestFit="1" customWidth="1"/>
    <col min="516" max="516" width="7.1328125" style="2" customWidth="1"/>
    <col min="517" max="517" width="3.3984375" style="2" customWidth="1"/>
    <col min="518" max="518" width="8.73046875" style="2"/>
    <col min="519" max="519" width="19.59765625" style="2" customWidth="1"/>
    <col min="520" max="520" width="6" style="2" bestFit="1" customWidth="1"/>
    <col min="521" max="521" width="8.73046875" style="2"/>
    <col min="522" max="522" width="2.73046875" style="2" customWidth="1"/>
    <col min="523" max="523" width="8.73046875" style="2"/>
    <col min="524" max="524" width="21.73046875" style="2" bestFit="1" customWidth="1"/>
    <col min="525" max="525" width="4.265625" style="2" bestFit="1" customWidth="1"/>
    <col min="526" max="526" width="7" style="2" bestFit="1" customWidth="1"/>
    <col min="527" max="527" width="2.86328125" style="2" customWidth="1"/>
    <col min="528" max="528" width="10.265625" style="2" bestFit="1" customWidth="1"/>
    <col min="529" max="529" width="23" style="2" bestFit="1" customWidth="1"/>
    <col min="530" max="530" width="8.73046875" style="2"/>
    <col min="531" max="531" width="9.3984375" style="2" bestFit="1" customWidth="1"/>
    <col min="532" max="768" width="8.73046875" style="2"/>
    <col min="769" max="769" width="7.3984375" style="2" bestFit="1" customWidth="1"/>
    <col min="770" max="770" width="59.73046875" style="2" customWidth="1"/>
    <col min="771" max="771" width="4.73046875" style="2" bestFit="1" customWidth="1"/>
    <col min="772" max="772" width="7.1328125" style="2" customWidth="1"/>
    <col min="773" max="773" width="3.3984375" style="2" customWidth="1"/>
    <col min="774" max="774" width="8.73046875" style="2"/>
    <col min="775" max="775" width="19.59765625" style="2" customWidth="1"/>
    <col min="776" max="776" width="6" style="2" bestFit="1" customWidth="1"/>
    <col min="777" max="777" width="8.73046875" style="2"/>
    <col min="778" max="778" width="2.73046875" style="2" customWidth="1"/>
    <col min="779" max="779" width="8.73046875" style="2"/>
    <col min="780" max="780" width="21.73046875" style="2" bestFit="1" customWidth="1"/>
    <col min="781" max="781" width="4.265625" style="2" bestFit="1" customWidth="1"/>
    <col min="782" max="782" width="7" style="2" bestFit="1" customWidth="1"/>
    <col min="783" max="783" width="2.86328125" style="2" customWidth="1"/>
    <col min="784" max="784" width="10.265625" style="2" bestFit="1" customWidth="1"/>
    <col min="785" max="785" width="23" style="2" bestFit="1" customWidth="1"/>
    <col min="786" max="786" width="8.73046875" style="2"/>
    <col min="787" max="787" width="9.3984375" style="2" bestFit="1" customWidth="1"/>
    <col min="788" max="1024" width="8.73046875" style="2"/>
    <col min="1025" max="1025" width="7.3984375" style="2" bestFit="1" customWidth="1"/>
    <col min="1026" max="1026" width="59.73046875" style="2" customWidth="1"/>
    <col min="1027" max="1027" width="4.73046875" style="2" bestFit="1" customWidth="1"/>
    <col min="1028" max="1028" width="7.1328125" style="2" customWidth="1"/>
    <col min="1029" max="1029" width="3.3984375" style="2" customWidth="1"/>
    <col min="1030" max="1030" width="8.73046875" style="2"/>
    <col min="1031" max="1031" width="19.59765625" style="2" customWidth="1"/>
    <col min="1032" max="1032" width="6" style="2" bestFit="1" customWidth="1"/>
    <col min="1033" max="1033" width="8.73046875" style="2"/>
    <col min="1034" max="1034" width="2.73046875" style="2" customWidth="1"/>
    <col min="1035" max="1035" width="8.73046875" style="2"/>
    <col min="1036" max="1036" width="21.73046875" style="2" bestFit="1" customWidth="1"/>
    <col min="1037" max="1037" width="4.265625" style="2" bestFit="1" customWidth="1"/>
    <col min="1038" max="1038" width="7" style="2" bestFit="1" customWidth="1"/>
    <col min="1039" max="1039" width="2.86328125" style="2" customWidth="1"/>
    <col min="1040" max="1040" width="10.265625" style="2" bestFit="1" customWidth="1"/>
    <col min="1041" max="1041" width="23" style="2" bestFit="1" customWidth="1"/>
    <col min="1042" max="1042" width="8.73046875" style="2"/>
    <col min="1043" max="1043" width="9.3984375" style="2" bestFit="1" customWidth="1"/>
    <col min="1044" max="1280" width="8.73046875" style="2"/>
    <col min="1281" max="1281" width="7.3984375" style="2" bestFit="1" customWidth="1"/>
    <col min="1282" max="1282" width="59.73046875" style="2" customWidth="1"/>
    <col min="1283" max="1283" width="4.73046875" style="2" bestFit="1" customWidth="1"/>
    <col min="1284" max="1284" width="7.1328125" style="2" customWidth="1"/>
    <col min="1285" max="1285" width="3.3984375" style="2" customWidth="1"/>
    <col min="1286" max="1286" width="8.73046875" style="2"/>
    <col min="1287" max="1287" width="19.59765625" style="2" customWidth="1"/>
    <col min="1288" max="1288" width="6" style="2" bestFit="1" customWidth="1"/>
    <col min="1289" max="1289" width="8.73046875" style="2"/>
    <col min="1290" max="1290" width="2.73046875" style="2" customWidth="1"/>
    <col min="1291" max="1291" width="8.73046875" style="2"/>
    <col min="1292" max="1292" width="21.73046875" style="2" bestFit="1" customWidth="1"/>
    <col min="1293" max="1293" width="4.265625" style="2" bestFit="1" customWidth="1"/>
    <col min="1294" max="1294" width="7" style="2" bestFit="1" customWidth="1"/>
    <col min="1295" max="1295" width="2.86328125" style="2" customWidth="1"/>
    <col min="1296" max="1296" width="10.265625" style="2" bestFit="1" customWidth="1"/>
    <col min="1297" max="1297" width="23" style="2" bestFit="1" customWidth="1"/>
    <col min="1298" max="1298" width="8.73046875" style="2"/>
    <col min="1299" max="1299" width="9.3984375" style="2" bestFit="1" customWidth="1"/>
    <col min="1300" max="1536" width="8.73046875" style="2"/>
    <col min="1537" max="1537" width="7.3984375" style="2" bestFit="1" customWidth="1"/>
    <col min="1538" max="1538" width="59.73046875" style="2" customWidth="1"/>
    <col min="1539" max="1539" width="4.73046875" style="2" bestFit="1" customWidth="1"/>
    <col min="1540" max="1540" width="7.1328125" style="2" customWidth="1"/>
    <col min="1541" max="1541" width="3.3984375" style="2" customWidth="1"/>
    <col min="1542" max="1542" width="8.73046875" style="2"/>
    <col min="1543" max="1543" width="19.59765625" style="2" customWidth="1"/>
    <col min="1544" max="1544" width="6" style="2" bestFit="1" customWidth="1"/>
    <col min="1545" max="1545" width="8.73046875" style="2"/>
    <col min="1546" max="1546" width="2.73046875" style="2" customWidth="1"/>
    <col min="1547" max="1547" width="8.73046875" style="2"/>
    <col min="1548" max="1548" width="21.73046875" style="2" bestFit="1" customWidth="1"/>
    <col min="1549" max="1549" width="4.265625" style="2" bestFit="1" customWidth="1"/>
    <col min="1550" max="1550" width="7" style="2" bestFit="1" customWidth="1"/>
    <col min="1551" max="1551" width="2.86328125" style="2" customWidth="1"/>
    <col min="1552" max="1552" width="10.265625" style="2" bestFit="1" customWidth="1"/>
    <col min="1553" max="1553" width="23" style="2" bestFit="1" customWidth="1"/>
    <col min="1554" max="1554" width="8.73046875" style="2"/>
    <col min="1555" max="1555" width="9.3984375" style="2" bestFit="1" customWidth="1"/>
    <col min="1556" max="1792" width="8.73046875" style="2"/>
    <col min="1793" max="1793" width="7.3984375" style="2" bestFit="1" customWidth="1"/>
    <col min="1794" max="1794" width="59.73046875" style="2" customWidth="1"/>
    <col min="1795" max="1795" width="4.73046875" style="2" bestFit="1" customWidth="1"/>
    <col min="1796" max="1796" width="7.1328125" style="2" customWidth="1"/>
    <col min="1797" max="1797" width="3.3984375" style="2" customWidth="1"/>
    <col min="1798" max="1798" width="8.73046875" style="2"/>
    <col min="1799" max="1799" width="19.59765625" style="2" customWidth="1"/>
    <col min="1800" max="1800" width="6" style="2" bestFit="1" customWidth="1"/>
    <col min="1801" max="1801" width="8.73046875" style="2"/>
    <col min="1802" max="1802" width="2.73046875" style="2" customWidth="1"/>
    <col min="1803" max="1803" width="8.73046875" style="2"/>
    <col min="1804" max="1804" width="21.73046875" style="2" bestFit="1" customWidth="1"/>
    <col min="1805" max="1805" width="4.265625" style="2" bestFit="1" customWidth="1"/>
    <col min="1806" max="1806" width="7" style="2" bestFit="1" customWidth="1"/>
    <col min="1807" max="1807" width="2.86328125" style="2" customWidth="1"/>
    <col min="1808" max="1808" width="10.265625" style="2" bestFit="1" customWidth="1"/>
    <col min="1809" max="1809" width="23" style="2" bestFit="1" customWidth="1"/>
    <col min="1810" max="1810" width="8.73046875" style="2"/>
    <col min="1811" max="1811" width="9.3984375" style="2" bestFit="1" customWidth="1"/>
    <col min="1812" max="2048" width="8.73046875" style="2"/>
    <col min="2049" max="2049" width="7.3984375" style="2" bestFit="1" customWidth="1"/>
    <col min="2050" max="2050" width="59.73046875" style="2" customWidth="1"/>
    <col min="2051" max="2051" width="4.73046875" style="2" bestFit="1" customWidth="1"/>
    <col min="2052" max="2052" width="7.1328125" style="2" customWidth="1"/>
    <col min="2053" max="2053" width="3.3984375" style="2" customWidth="1"/>
    <col min="2054" max="2054" width="8.73046875" style="2"/>
    <col min="2055" max="2055" width="19.59765625" style="2" customWidth="1"/>
    <col min="2056" max="2056" width="6" style="2" bestFit="1" customWidth="1"/>
    <col min="2057" max="2057" width="8.73046875" style="2"/>
    <col min="2058" max="2058" width="2.73046875" style="2" customWidth="1"/>
    <col min="2059" max="2059" width="8.73046875" style="2"/>
    <col min="2060" max="2060" width="21.73046875" style="2" bestFit="1" customWidth="1"/>
    <col min="2061" max="2061" width="4.265625" style="2" bestFit="1" customWidth="1"/>
    <col min="2062" max="2062" width="7" style="2" bestFit="1" customWidth="1"/>
    <col min="2063" max="2063" width="2.86328125" style="2" customWidth="1"/>
    <col min="2064" max="2064" width="10.265625" style="2" bestFit="1" customWidth="1"/>
    <col min="2065" max="2065" width="23" style="2" bestFit="1" customWidth="1"/>
    <col min="2066" max="2066" width="8.73046875" style="2"/>
    <col min="2067" max="2067" width="9.3984375" style="2" bestFit="1" customWidth="1"/>
    <col min="2068" max="2304" width="8.73046875" style="2"/>
    <col min="2305" max="2305" width="7.3984375" style="2" bestFit="1" customWidth="1"/>
    <col min="2306" max="2306" width="59.73046875" style="2" customWidth="1"/>
    <col min="2307" max="2307" width="4.73046875" style="2" bestFit="1" customWidth="1"/>
    <col min="2308" max="2308" width="7.1328125" style="2" customWidth="1"/>
    <col min="2309" max="2309" width="3.3984375" style="2" customWidth="1"/>
    <col min="2310" max="2310" width="8.73046875" style="2"/>
    <col min="2311" max="2311" width="19.59765625" style="2" customWidth="1"/>
    <col min="2312" max="2312" width="6" style="2" bestFit="1" customWidth="1"/>
    <col min="2313" max="2313" width="8.73046875" style="2"/>
    <col min="2314" max="2314" width="2.73046875" style="2" customWidth="1"/>
    <col min="2315" max="2315" width="8.73046875" style="2"/>
    <col min="2316" max="2316" width="21.73046875" style="2" bestFit="1" customWidth="1"/>
    <col min="2317" max="2317" width="4.265625" style="2" bestFit="1" customWidth="1"/>
    <col min="2318" max="2318" width="7" style="2" bestFit="1" customWidth="1"/>
    <col min="2319" max="2319" width="2.86328125" style="2" customWidth="1"/>
    <col min="2320" max="2320" width="10.265625" style="2" bestFit="1" customWidth="1"/>
    <col min="2321" max="2321" width="23" style="2" bestFit="1" customWidth="1"/>
    <col min="2322" max="2322" width="8.73046875" style="2"/>
    <col min="2323" max="2323" width="9.3984375" style="2" bestFit="1" customWidth="1"/>
    <col min="2324" max="2560" width="8.73046875" style="2"/>
    <col min="2561" max="2561" width="7.3984375" style="2" bestFit="1" customWidth="1"/>
    <col min="2562" max="2562" width="59.73046875" style="2" customWidth="1"/>
    <col min="2563" max="2563" width="4.73046875" style="2" bestFit="1" customWidth="1"/>
    <col min="2564" max="2564" width="7.1328125" style="2" customWidth="1"/>
    <col min="2565" max="2565" width="3.3984375" style="2" customWidth="1"/>
    <col min="2566" max="2566" width="8.73046875" style="2"/>
    <col min="2567" max="2567" width="19.59765625" style="2" customWidth="1"/>
    <col min="2568" max="2568" width="6" style="2" bestFit="1" customWidth="1"/>
    <col min="2569" max="2569" width="8.73046875" style="2"/>
    <col min="2570" max="2570" width="2.73046875" style="2" customWidth="1"/>
    <col min="2571" max="2571" width="8.73046875" style="2"/>
    <col min="2572" max="2572" width="21.73046875" style="2" bestFit="1" customWidth="1"/>
    <col min="2573" max="2573" width="4.265625" style="2" bestFit="1" customWidth="1"/>
    <col min="2574" max="2574" width="7" style="2" bestFit="1" customWidth="1"/>
    <col min="2575" max="2575" width="2.86328125" style="2" customWidth="1"/>
    <col min="2576" max="2576" width="10.265625" style="2" bestFit="1" customWidth="1"/>
    <col min="2577" max="2577" width="23" style="2" bestFit="1" customWidth="1"/>
    <col min="2578" max="2578" width="8.73046875" style="2"/>
    <col min="2579" max="2579" width="9.3984375" style="2" bestFit="1" customWidth="1"/>
    <col min="2580" max="2816" width="8.73046875" style="2"/>
    <col min="2817" max="2817" width="7.3984375" style="2" bestFit="1" customWidth="1"/>
    <col min="2818" max="2818" width="59.73046875" style="2" customWidth="1"/>
    <col min="2819" max="2819" width="4.73046875" style="2" bestFit="1" customWidth="1"/>
    <col min="2820" max="2820" width="7.1328125" style="2" customWidth="1"/>
    <col min="2821" max="2821" width="3.3984375" style="2" customWidth="1"/>
    <col min="2822" max="2822" width="8.73046875" style="2"/>
    <col min="2823" max="2823" width="19.59765625" style="2" customWidth="1"/>
    <col min="2824" max="2824" width="6" style="2" bestFit="1" customWidth="1"/>
    <col min="2825" max="2825" width="8.73046875" style="2"/>
    <col min="2826" max="2826" width="2.73046875" style="2" customWidth="1"/>
    <col min="2827" max="2827" width="8.73046875" style="2"/>
    <col min="2828" max="2828" width="21.73046875" style="2" bestFit="1" customWidth="1"/>
    <col min="2829" max="2829" width="4.265625" style="2" bestFit="1" customWidth="1"/>
    <col min="2830" max="2830" width="7" style="2" bestFit="1" customWidth="1"/>
    <col min="2831" max="2831" width="2.86328125" style="2" customWidth="1"/>
    <col min="2832" max="2832" width="10.265625" style="2" bestFit="1" customWidth="1"/>
    <col min="2833" max="2833" width="23" style="2" bestFit="1" customWidth="1"/>
    <col min="2834" max="2834" width="8.73046875" style="2"/>
    <col min="2835" max="2835" width="9.3984375" style="2" bestFit="1" customWidth="1"/>
    <col min="2836" max="3072" width="8.73046875" style="2"/>
    <col min="3073" max="3073" width="7.3984375" style="2" bestFit="1" customWidth="1"/>
    <col min="3074" max="3074" width="59.73046875" style="2" customWidth="1"/>
    <col min="3075" max="3075" width="4.73046875" style="2" bestFit="1" customWidth="1"/>
    <col min="3076" max="3076" width="7.1328125" style="2" customWidth="1"/>
    <col min="3077" max="3077" width="3.3984375" style="2" customWidth="1"/>
    <col min="3078" max="3078" width="8.73046875" style="2"/>
    <col min="3079" max="3079" width="19.59765625" style="2" customWidth="1"/>
    <col min="3080" max="3080" width="6" style="2" bestFit="1" customWidth="1"/>
    <col min="3081" max="3081" width="8.73046875" style="2"/>
    <col min="3082" max="3082" width="2.73046875" style="2" customWidth="1"/>
    <col min="3083" max="3083" width="8.73046875" style="2"/>
    <col min="3084" max="3084" width="21.73046875" style="2" bestFit="1" customWidth="1"/>
    <col min="3085" max="3085" width="4.265625" style="2" bestFit="1" customWidth="1"/>
    <col min="3086" max="3086" width="7" style="2" bestFit="1" customWidth="1"/>
    <col min="3087" max="3087" width="2.86328125" style="2" customWidth="1"/>
    <col min="3088" max="3088" width="10.265625" style="2" bestFit="1" customWidth="1"/>
    <col min="3089" max="3089" width="23" style="2" bestFit="1" customWidth="1"/>
    <col min="3090" max="3090" width="8.73046875" style="2"/>
    <col min="3091" max="3091" width="9.3984375" style="2" bestFit="1" customWidth="1"/>
    <col min="3092" max="3328" width="8.73046875" style="2"/>
    <col min="3329" max="3329" width="7.3984375" style="2" bestFit="1" customWidth="1"/>
    <col min="3330" max="3330" width="59.73046875" style="2" customWidth="1"/>
    <col min="3331" max="3331" width="4.73046875" style="2" bestFit="1" customWidth="1"/>
    <col min="3332" max="3332" width="7.1328125" style="2" customWidth="1"/>
    <col min="3333" max="3333" width="3.3984375" style="2" customWidth="1"/>
    <col min="3334" max="3334" width="8.73046875" style="2"/>
    <col min="3335" max="3335" width="19.59765625" style="2" customWidth="1"/>
    <col min="3336" max="3336" width="6" style="2" bestFit="1" customWidth="1"/>
    <col min="3337" max="3337" width="8.73046875" style="2"/>
    <col min="3338" max="3338" width="2.73046875" style="2" customWidth="1"/>
    <col min="3339" max="3339" width="8.73046875" style="2"/>
    <col min="3340" max="3340" width="21.73046875" style="2" bestFit="1" customWidth="1"/>
    <col min="3341" max="3341" width="4.265625" style="2" bestFit="1" customWidth="1"/>
    <col min="3342" max="3342" width="7" style="2" bestFit="1" customWidth="1"/>
    <col min="3343" max="3343" width="2.86328125" style="2" customWidth="1"/>
    <col min="3344" max="3344" width="10.265625" style="2" bestFit="1" customWidth="1"/>
    <col min="3345" max="3345" width="23" style="2" bestFit="1" customWidth="1"/>
    <col min="3346" max="3346" width="8.73046875" style="2"/>
    <col min="3347" max="3347" width="9.3984375" style="2" bestFit="1" customWidth="1"/>
    <col min="3348" max="3584" width="8.73046875" style="2"/>
    <col min="3585" max="3585" width="7.3984375" style="2" bestFit="1" customWidth="1"/>
    <col min="3586" max="3586" width="59.73046875" style="2" customWidth="1"/>
    <col min="3587" max="3587" width="4.73046875" style="2" bestFit="1" customWidth="1"/>
    <col min="3588" max="3588" width="7.1328125" style="2" customWidth="1"/>
    <col min="3589" max="3589" width="3.3984375" style="2" customWidth="1"/>
    <col min="3590" max="3590" width="8.73046875" style="2"/>
    <col min="3591" max="3591" width="19.59765625" style="2" customWidth="1"/>
    <col min="3592" max="3592" width="6" style="2" bestFit="1" customWidth="1"/>
    <col min="3593" max="3593" width="8.73046875" style="2"/>
    <col min="3594" max="3594" width="2.73046875" style="2" customWidth="1"/>
    <col min="3595" max="3595" width="8.73046875" style="2"/>
    <col min="3596" max="3596" width="21.73046875" style="2" bestFit="1" customWidth="1"/>
    <col min="3597" max="3597" width="4.265625" style="2" bestFit="1" customWidth="1"/>
    <col min="3598" max="3598" width="7" style="2" bestFit="1" customWidth="1"/>
    <col min="3599" max="3599" width="2.86328125" style="2" customWidth="1"/>
    <col min="3600" max="3600" width="10.265625" style="2" bestFit="1" customWidth="1"/>
    <col min="3601" max="3601" width="23" style="2" bestFit="1" customWidth="1"/>
    <col min="3602" max="3602" width="8.73046875" style="2"/>
    <col min="3603" max="3603" width="9.3984375" style="2" bestFit="1" customWidth="1"/>
    <col min="3604" max="3840" width="8.73046875" style="2"/>
    <col min="3841" max="3841" width="7.3984375" style="2" bestFit="1" customWidth="1"/>
    <col min="3842" max="3842" width="59.73046875" style="2" customWidth="1"/>
    <col min="3843" max="3843" width="4.73046875" style="2" bestFit="1" customWidth="1"/>
    <col min="3844" max="3844" width="7.1328125" style="2" customWidth="1"/>
    <col min="3845" max="3845" width="3.3984375" style="2" customWidth="1"/>
    <col min="3846" max="3846" width="8.73046875" style="2"/>
    <col min="3847" max="3847" width="19.59765625" style="2" customWidth="1"/>
    <col min="3848" max="3848" width="6" style="2" bestFit="1" customWidth="1"/>
    <col min="3849" max="3849" width="8.73046875" style="2"/>
    <col min="3850" max="3850" width="2.73046875" style="2" customWidth="1"/>
    <col min="3851" max="3851" width="8.73046875" style="2"/>
    <col min="3852" max="3852" width="21.73046875" style="2" bestFit="1" customWidth="1"/>
    <col min="3853" max="3853" width="4.265625" style="2" bestFit="1" customWidth="1"/>
    <col min="3854" max="3854" width="7" style="2" bestFit="1" customWidth="1"/>
    <col min="3855" max="3855" width="2.86328125" style="2" customWidth="1"/>
    <col min="3856" max="3856" width="10.265625" style="2" bestFit="1" customWidth="1"/>
    <col min="3857" max="3857" width="23" style="2" bestFit="1" customWidth="1"/>
    <col min="3858" max="3858" width="8.73046875" style="2"/>
    <col min="3859" max="3859" width="9.3984375" style="2" bestFit="1" customWidth="1"/>
    <col min="3860" max="4096" width="8.73046875" style="2"/>
    <col min="4097" max="4097" width="7.3984375" style="2" bestFit="1" customWidth="1"/>
    <col min="4098" max="4098" width="59.73046875" style="2" customWidth="1"/>
    <col min="4099" max="4099" width="4.73046875" style="2" bestFit="1" customWidth="1"/>
    <col min="4100" max="4100" width="7.1328125" style="2" customWidth="1"/>
    <col min="4101" max="4101" width="3.3984375" style="2" customWidth="1"/>
    <col min="4102" max="4102" width="8.73046875" style="2"/>
    <col min="4103" max="4103" width="19.59765625" style="2" customWidth="1"/>
    <col min="4104" max="4104" width="6" style="2" bestFit="1" customWidth="1"/>
    <col min="4105" max="4105" width="8.73046875" style="2"/>
    <col min="4106" max="4106" width="2.73046875" style="2" customWidth="1"/>
    <col min="4107" max="4107" width="8.73046875" style="2"/>
    <col min="4108" max="4108" width="21.73046875" style="2" bestFit="1" customWidth="1"/>
    <col min="4109" max="4109" width="4.265625" style="2" bestFit="1" customWidth="1"/>
    <col min="4110" max="4110" width="7" style="2" bestFit="1" customWidth="1"/>
    <col min="4111" max="4111" width="2.86328125" style="2" customWidth="1"/>
    <col min="4112" max="4112" width="10.265625" style="2" bestFit="1" customWidth="1"/>
    <col min="4113" max="4113" width="23" style="2" bestFit="1" customWidth="1"/>
    <col min="4114" max="4114" width="8.73046875" style="2"/>
    <col min="4115" max="4115" width="9.3984375" style="2" bestFit="1" customWidth="1"/>
    <col min="4116" max="4352" width="8.73046875" style="2"/>
    <col min="4353" max="4353" width="7.3984375" style="2" bestFit="1" customWidth="1"/>
    <col min="4354" max="4354" width="59.73046875" style="2" customWidth="1"/>
    <col min="4355" max="4355" width="4.73046875" style="2" bestFit="1" customWidth="1"/>
    <col min="4356" max="4356" width="7.1328125" style="2" customWidth="1"/>
    <col min="4357" max="4357" width="3.3984375" style="2" customWidth="1"/>
    <col min="4358" max="4358" width="8.73046875" style="2"/>
    <col min="4359" max="4359" width="19.59765625" style="2" customWidth="1"/>
    <col min="4360" max="4360" width="6" style="2" bestFit="1" customWidth="1"/>
    <col min="4361" max="4361" width="8.73046875" style="2"/>
    <col min="4362" max="4362" width="2.73046875" style="2" customWidth="1"/>
    <col min="4363" max="4363" width="8.73046875" style="2"/>
    <col min="4364" max="4364" width="21.73046875" style="2" bestFit="1" customWidth="1"/>
    <col min="4365" max="4365" width="4.265625" style="2" bestFit="1" customWidth="1"/>
    <col min="4366" max="4366" width="7" style="2" bestFit="1" customWidth="1"/>
    <col min="4367" max="4367" width="2.86328125" style="2" customWidth="1"/>
    <col min="4368" max="4368" width="10.265625" style="2" bestFit="1" customWidth="1"/>
    <col min="4369" max="4369" width="23" style="2" bestFit="1" customWidth="1"/>
    <col min="4370" max="4370" width="8.73046875" style="2"/>
    <col min="4371" max="4371" width="9.3984375" style="2" bestFit="1" customWidth="1"/>
    <col min="4372" max="4608" width="8.73046875" style="2"/>
    <col min="4609" max="4609" width="7.3984375" style="2" bestFit="1" customWidth="1"/>
    <col min="4610" max="4610" width="59.73046875" style="2" customWidth="1"/>
    <col min="4611" max="4611" width="4.73046875" style="2" bestFit="1" customWidth="1"/>
    <col min="4612" max="4612" width="7.1328125" style="2" customWidth="1"/>
    <col min="4613" max="4613" width="3.3984375" style="2" customWidth="1"/>
    <col min="4614" max="4614" width="8.73046875" style="2"/>
    <col min="4615" max="4615" width="19.59765625" style="2" customWidth="1"/>
    <col min="4616" max="4616" width="6" style="2" bestFit="1" customWidth="1"/>
    <col min="4617" max="4617" width="8.73046875" style="2"/>
    <col min="4618" max="4618" width="2.73046875" style="2" customWidth="1"/>
    <col min="4619" max="4619" width="8.73046875" style="2"/>
    <col min="4620" max="4620" width="21.73046875" style="2" bestFit="1" customWidth="1"/>
    <col min="4621" max="4621" width="4.265625" style="2" bestFit="1" customWidth="1"/>
    <col min="4622" max="4622" width="7" style="2" bestFit="1" customWidth="1"/>
    <col min="4623" max="4623" width="2.86328125" style="2" customWidth="1"/>
    <col min="4624" max="4624" width="10.265625" style="2" bestFit="1" customWidth="1"/>
    <col min="4625" max="4625" width="23" style="2" bestFit="1" customWidth="1"/>
    <col min="4626" max="4626" width="8.73046875" style="2"/>
    <col min="4627" max="4627" width="9.3984375" style="2" bestFit="1" customWidth="1"/>
    <col min="4628" max="4864" width="8.73046875" style="2"/>
    <col min="4865" max="4865" width="7.3984375" style="2" bestFit="1" customWidth="1"/>
    <col min="4866" max="4866" width="59.73046875" style="2" customWidth="1"/>
    <col min="4867" max="4867" width="4.73046875" style="2" bestFit="1" customWidth="1"/>
    <col min="4868" max="4868" width="7.1328125" style="2" customWidth="1"/>
    <col min="4869" max="4869" width="3.3984375" style="2" customWidth="1"/>
    <col min="4870" max="4870" width="8.73046875" style="2"/>
    <col min="4871" max="4871" width="19.59765625" style="2" customWidth="1"/>
    <col min="4872" max="4872" width="6" style="2" bestFit="1" customWidth="1"/>
    <col min="4873" max="4873" width="8.73046875" style="2"/>
    <col min="4874" max="4874" width="2.73046875" style="2" customWidth="1"/>
    <col min="4875" max="4875" width="8.73046875" style="2"/>
    <col min="4876" max="4876" width="21.73046875" style="2" bestFit="1" customWidth="1"/>
    <col min="4877" max="4877" width="4.265625" style="2" bestFit="1" customWidth="1"/>
    <col min="4878" max="4878" width="7" style="2" bestFit="1" customWidth="1"/>
    <col min="4879" max="4879" width="2.86328125" style="2" customWidth="1"/>
    <col min="4880" max="4880" width="10.265625" style="2" bestFit="1" customWidth="1"/>
    <col min="4881" max="4881" width="23" style="2" bestFit="1" customWidth="1"/>
    <col min="4882" max="4882" width="8.73046875" style="2"/>
    <col min="4883" max="4883" width="9.3984375" style="2" bestFit="1" customWidth="1"/>
    <col min="4884" max="5120" width="8.73046875" style="2"/>
    <col min="5121" max="5121" width="7.3984375" style="2" bestFit="1" customWidth="1"/>
    <col min="5122" max="5122" width="59.73046875" style="2" customWidth="1"/>
    <col min="5123" max="5123" width="4.73046875" style="2" bestFit="1" customWidth="1"/>
    <col min="5124" max="5124" width="7.1328125" style="2" customWidth="1"/>
    <col min="5125" max="5125" width="3.3984375" style="2" customWidth="1"/>
    <col min="5126" max="5126" width="8.73046875" style="2"/>
    <col min="5127" max="5127" width="19.59765625" style="2" customWidth="1"/>
    <col min="5128" max="5128" width="6" style="2" bestFit="1" customWidth="1"/>
    <col min="5129" max="5129" width="8.73046875" style="2"/>
    <col min="5130" max="5130" width="2.73046875" style="2" customWidth="1"/>
    <col min="5131" max="5131" width="8.73046875" style="2"/>
    <col min="5132" max="5132" width="21.73046875" style="2" bestFit="1" customWidth="1"/>
    <col min="5133" max="5133" width="4.265625" style="2" bestFit="1" customWidth="1"/>
    <col min="5134" max="5134" width="7" style="2" bestFit="1" customWidth="1"/>
    <col min="5135" max="5135" width="2.86328125" style="2" customWidth="1"/>
    <col min="5136" max="5136" width="10.265625" style="2" bestFit="1" customWidth="1"/>
    <col min="5137" max="5137" width="23" style="2" bestFit="1" customWidth="1"/>
    <col min="5138" max="5138" width="8.73046875" style="2"/>
    <col min="5139" max="5139" width="9.3984375" style="2" bestFit="1" customWidth="1"/>
    <col min="5140" max="5376" width="8.73046875" style="2"/>
    <col min="5377" max="5377" width="7.3984375" style="2" bestFit="1" customWidth="1"/>
    <col min="5378" max="5378" width="59.73046875" style="2" customWidth="1"/>
    <col min="5379" max="5379" width="4.73046875" style="2" bestFit="1" customWidth="1"/>
    <col min="5380" max="5380" width="7.1328125" style="2" customWidth="1"/>
    <col min="5381" max="5381" width="3.3984375" style="2" customWidth="1"/>
    <col min="5382" max="5382" width="8.73046875" style="2"/>
    <col min="5383" max="5383" width="19.59765625" style="2" customWidth="1"/>
    <col min="5384" max="5384" width="6" style="2" bestFit="1" customWidth="1"/>
    <col min="5385" max="5385" width="8.73046875" style="2"/>
    <col min="5386" max="5386" width="2.73046875" style="2" customWidth="1"/>
    <col min="5387" max="5387" width="8.73046875" style="2"/>
    <col min="5388" max="5388" width="21.73046875" style="2" bestFit="1" customWidth="1"/>
    <col min="5389" max="5389" width="4.265625" style="2" bestFit="1" customWidth="1"/>
    <col min="5390" max="5390" width="7" style="2" bestFit="1" customWidth="1"/>
    <col min="5391" max="5391" width="2.86328125" style="2" customWidth="1"/>
    <col min="5392" max="5392" width="10.265625" style="2" bestFit="1" customWidth="1"/>
    <col min="5393" max="5393" width="23" style="2" bestFit="1" customWidth="1"/>
    <col min="5394" max="5394" width="8.73046875" style="2"/>
    <col min="5395" max="5395" width="9.3984375" style="2" bestFit="1" customWidth="1"/>
    <col min="5396" max="5632" width="8.73046875" style="2"/>
    <col min="5633" max="5633" width="7.3984375" style="2" bestFit="1" customWidth="1"/>
    <col min="5634" max="5634" width="59.73046875" style="2" customWidth="1"/>
    <col min="5635" max="5635" width="4.73046875" style="2" bestFit="1" customWidth="1"/>
    <col min="5636" max="5636" width="7.1328125" style="2" customWidth="1"/>
    <col min="5637" max="5637" width="3.3984375" style="2" customWidth="1"/>
    <col min="5638" max="5638" width="8.73046875" style="2"/>
    <col min="5639" max="5639" width="19.59765625" style="2" customWidth="1"/>
    <col min="5640" max="5640" width="6" style="2" bestFit="1" customWidth="1"/>
    <col min="5641" max="5641" width="8.73046875" style="2"/>
    <col min="5642" max="5642" width="2.73046875" style="2" customWidth="1"/>
    <col min="5643" max="5643" width="8.73046875" style="2"/>
    <col min="5644" max="5644" width="21.73046875" style="2" bestFit="1" customWidth="1"/>
    <col min="5645" max="5645" width="4.265625" style="2" bestFit="1" customWidth="1"/>
    <col min="5646" max="5646" width="7" style="2" bestFit="1" customWidth="1"/>
    <col min="5647" max="5647" width="2.86328125" style="2" customWidth="1"/>
    <col min="5648" max="5648" width="10.265625" style="2" bestFit="1" customWidth="1"/>
    <col min="5649" max="5649" width="23" style="2" bestFit="1" customWidth="1"/>
    <col min="5650" max="5650" width="8.73046875" style="2"/>
    <col min="5651" max="5651" width="9.3984375" style="2" bestFit="1" customWidth="1"/>
    <col min="5652" max="5888" width="8.73046875" style="2"/>
    <col min="5889" max="5889" width="7.3984375" style="2" bestFit="1" customWidth="1"/>
    <col min="5890" max="5890" width="59.73046875" style="2" customWidth="1"/>
    <col min="5891" max="5891" width="4.73046875" style="2" bestFit="1" customWidth="1"/>
    <col min="5892" max="5892" width="7.1328125" style="2" customWidth="1"/>
    <col min="5893" max="5893" width="3.3984375" style="2" customWidth="1"/>
    <col min="5894" max="5894" width="8.73046875" style="2"/>
    <col min="5895" max="5895" width="19.59765625" style="2" customWidth="1"/>
    <col min="5896" max="5896" width="6" style="2" bestFit="1" customWidth="1"/>
    <col min="5897" max="5897" width="8.73046875" style="2"/>
    <col min="5898" max="5898" width="2.73046875" style="2" customWidth="1"/>
    <col min="5899" max="5899" width="8.73046875" style="2"/>
    <col min="5900" max="5900" width="21.73046875" style="2" bestFit="1" customWidth="1"/>
    <col min="5901" max="5901" width="4.265625" style="2" bestFit="1" customWidth="1"/>
    <col min="5902" max="5902" width="7" style="2" bestFit="1" customWidth="1"/>
    <col min="5903" max="5903" width="2.86328125" style="2" customWidth="1"/>
    <col min="5904" max="5904" width="10.265625" style="2" bestFit="1" customWidth="1"/>
    <col min="5905" max="5905" width="23" style="2" bestFit="1" customWidth="1"/>
    <col min="5906" max="5906" width="8.73046875" style="2"/>
    <col min="5907" max="5907" width="9.3984375" style="2" bestFit="1" customWidth="1"/>
    <col min="5908" max="6144" width="8.73046875" style="2"/>
    <col min="6145" max="6145" width="7.3984375" style="2" bestFit="1" customWidth="1"/>
    <col min="6146" max="6146" width="59.73046875" style="2" customWidth="1"/>
    <col min="6147" max="6147" width="4.73046875" style="2" bestFit="1" customWidth="1"/>
    <col min="6148" max="6148" width="7.1328125" style="2" customWidth="1"/>
    <col min="6149" max="6149" width="3.3984375" style="2" customWidth="1"/>
    <col min="6150" max="6150" width="8.73046875" style="2"/>
    <col min="6151" max="6151" width="19.59765625" style="2" customWidth="1"/>
    <col min="6152" max="6152" width="6" style="2" bestFit="1" customWidth="1"/>
    <col min="6153" max="6153" width="8.73046875" style="2"/>
    <col min="6154" max="6154" width="2.73046875" style="2" customWidth="1"/>
    <col min="6155" max="6155" width="8.73046875" style="2"/>
    <col min="6156" max="6156" width="21.73046875" style="2" bestFit="1" customWidth="1"/>
    <col min="6157" max="6157" width="4.265625" style="2" bestFit="1" customWidth="1"/>
    <col min="6158" max="6158" width="7" style="2" bestFit="1" customWidth="1"/>
    <col min="6159" max="6159" width="2.86328125" style="2" customWidth="1"/>
    <col min="6160" max="6160" width="10.265625" style="2" bestFit="1" customWidth="1"/>
    <col min="6161" max="6161" width="23" style="2" bestFit="1" customWidth="1"/>
    <col min="6162" max="6162" width="8.73046875" style="2"/>
    <col min="6163" max="6163" width="9.3984375" style="2" bestFit="1" customWidth="1"/>
    <col min="6164" max="6400" width="8.73046875" style="2"/>
    <col min="6401" max="6401" width="7.3984375" style="2" bestFit="1" customWidth="1"/>
    <col min="6402" max="6402" width="59.73046875" style="2" customWidth="1"/>
    <col min="6403" max="6403" width="4.73046875" style="2" bestFit="1" customWidth="1"/>
    <col min="6404" max="6404" width="7.1328125" style="2" customWidth="1"/>
    <col min="6405" max="6405" width="3.3984375" style="2" customWidth="1"/>
    <col min="6406" max="6406" width="8.73046875" style="2"/>
    <col min="6407" max="6407" width="19.59765625" style="2" customWidth="1"/>
    <col min="6408" max="6408" width="6" style="2" bestFit="1" customWidth="1"/>
    <col min="6409" max="6409" width="8.73046875" style="2"/>
    <col min="6410" max="6410" width="2.73046875" style="2" customWidth="1"/>
    <col min="6411" max="6411" width="8.73046875" style="2"/>
    <col min="6412" max="6412" width="21.73046875" style="2" bestFit="1" customWidth="1"/>
    <col min="6413" max="6413" width="4.265625" style="2" bestFit="1" customWidth="1"/>
    <col min="6414" max="6414" width="7" style="2" bestFit="1" customWidth="1"/>
    <col min="6415" max="6415" width="2.86328125" style="2" customWidth="1"/>
    <col min="6416" max="6416" width="10.265625" style="2" bestFit="1" customWidth="1"/>
    <col min="6417" max="6417" width="23" style="2" bestFit="1" customWidth="1"/>
    <col min="6418" max="6418" width="8.73046875" style="2"/>
    <col min="6419" max="6419" width="9.3984375" style="2" bestFit="1" customWidth="1"/>
    <col min="6420" max="6656" width="8.73046875" style="2"/>
    <col min="6657" max="6657" width="7.3984375" style="2" bestFit="1" customWidth="1"/>
    <col min="6658" max="6658" width="59.73046875" style="2" customWidth="1"/>
    <col min="6659" max="6659" width="4.73046875" style="2" bestFit="1" customWidth="1"/>
    <col min="6660" max="6660" width="7.1328125" style="2" customWidth="1"/>
    <col min="6661" max="6661" width="3.3984375" style="2" customWidth="1"/>
    <col min="6662" max="6662" width="8.73046875" style="2"/>
    <col min="6663" max="6663" width="19.59765625" style="2" customWidth="1"/>
    <col min="6664" max="6664" width="6" style="2" bestFit="1" customWidth="1"/>
    <col min="6665" max="6665" width="8.73046875" style="2"/>
    <col min="6666" max="6666" width="2.73046875" style="2" customWidth="1"/>
    <col min="6667" max="6667" width="8.73046875" style="2"/>
    <col min="6668" max="6668" width="21.73046875" style="2" bestFit="1" customWidth="1"/>
    <col min="6669" max="6669" width="4.265625" style="2" bestFit="1" customWidth="1"/>
    <col min="6670" max="6670" width="7" style="2" bestFit="1" customWidth="1"/>
    <col min="6671" max="6671" width="2.86328125" style="2" customWidth="1"/>
    <col min="6672" max="6672" width="10.265625" style="2" bestFit="1" customWidth="1"/>
    <col min="6673" max="6673" width="23" style="2" bestFit="1" customWidth="1"/>
    <col min="6674" max="6674" width="8.73046875" style="2"/>
    <col min="6675" max="6675" width="9.3984375" style="2" bestFit="1" customWidth="1"/>
    <col min="6676" max="6912" width="8.73046875" style="2"/>
    <col min="6913" max="6913" width="7.3984375" style="2" bestFit="1" customWidth="1"/>
    <col min="6914" max="6914" width="59.73046875" style="2" customWidth="1"/>
    <col min="6915" max="6915" width="4.73046875" style="2" bestFit="1" customWidth="1"/>
    <col min="6916" max="6916" width="7.1328125" style="2" customWidth="1"/>
    <col min="6917" max="6917" width="3.3984375" style="2" customWidth="1"/>
    <col min="6918" max="6918" width="8.73046875" style="2"/>
    <col min="6919" max="6919" width="19.59765625" style="2" customWidth="1"/>
    <col min="6920" max="6920" width="6" style="2" bestFit="1" customWidth="1"/>
    <col min="6921" max="6921" width="8.73046875" style="2"/>
    <col min="6922" max="6922" width="2.73046875" style="2" customWidth="1"/>
    <col min="6923" max="6923" width="8.73046875" style="2"/>
    <col min="6924" max="6924" width="21.73046875" style="2" bestFit="1" customWidth="1"/>
    <col min="6925" max="6925" width="4.265625" style="2" bestFit="1" customWidth="1"/>
    <col min="6926" max="6926" width="7" style="2" bestFit="1" customWidth="1"/>
    <col min="6927" max="6927" width="2.86328125" style="2" customWidth="1"/>
    <col min="6928" max="6928" width="10.265625" style="2" bestFit="1" customWidth="1"/>
    <col min="6929" max="6929" width="23" style="2" bestFit="1" customWidth="1"/>
    <col min="6930" max="6930" width="8.73046875" style="2"/>
    <col min="6931" max="6931" width="9.3984375" style="2" bestFit="1" customWidth="1"/>
    <col min="6932" max="7168" width="8.73046875" style="2"/>
    <col min="7169" max="7169" width="7.3984375" style="2" bestFit="1" customWidth="1"/>
    <col min="7170" max="7170" width="59.73046875" style="2" customWidth="1"/>
    <col min="7171" max="7171" width="4.73046875" style="2" bestFit="1" customWidth="1"/>
    <col min="7172" max="7172" width="7.1328125" style="2" customWidth="1"/>
    <col min="7173" max="7173" width="3.3984375" style="2" customWidth="1"/>
    <col min="7174" max="7174" width="8.73046875" style="2"/>
    <col min="7175" max="7175" width="19.59765625" style="2" customWidth="1"/>
    <col min="7176" max="7176" width="6" style="2" bestFit="1" customWidth="1"/>
    <col min="7177" max="7177" width="8.73046875" style="2"/>
    <col min="7178" max="7178" width="2.73046875" style="2" customWidth="1"/>
    <col min="7179" max="7179" width="8.73046875" style="2"/>
    <col min="7180" max="7180" width="21.73046875" style="2" bestFit="1" customWidth="1"/>
    <col min="7181" max="7181" width="4.265625" style="2" bestFit="1" customWidth="1"/>
    <col min="7182" max="7182" width="7" style="2" bestFit="1" customWidth="1"/>
    <col min="7183" max="7183" width="2.86328125" style="2" customWidth="1"/>
    <col min="7184" max="7184" width="10.265625" style="2" bestFit="1" customWidth="1"/>
    <col min="7185" max="7185" width="23" style="2" bestFit="1" customWidth="1"/>
    <col min="7186" max="7186" width="8.73046875" style="2"/>
    <col min="7187" max="7187" width="9.3984375" style="2" bestFit="1" customWidth="1"/>
    <col min="7188" max="7424" width="8.73046875" style="2"/>
    <col min="7425" max="7425" width="7.3984375" style="2" bestFit="1" customWidth="1"/>
    <col min="7426" max="7426" width="59.73046875" style="2" customWidth="1"/>
    <col min="7427" max="7427" width="4.73046875" style="2" bestFit="1" customWidth="1"/>
    <col min="7428" max="7428" width="7.1328125" style="2" customWidth="1"/>
    <col min="7429" max="7429" width="3.3984375" style="2" customWidth="1"/>
    <col min="7430" max="7430" width="8.73046875" style="2"/>
    <col min="7431" max="7431" width="19.59765625" style="2" customWidth="1"/>
    <col min="7432" max="7432" width="6" style="2" bestFit="1" customWidth="1"/>
    <col min="7433" max="7433" width="8.73046875" style="2"/>
    <col min="7434" max="7434" width="2.73046875" style="2" customWidth="1"/>
    <col min="7435" max="7435" width="8.73046875" style="2"/>
    <col min="7436" max="7436" width="21.73046875" style="2" bestFit="1" customWidth="1"/>
    <col min="7437" max="7437" width="4.265625" style="2" bestFit="1" customWidth="1"/>
    <col min="7438" max="7438" width="7" style="2" bestFit="1" customWidth="1"/>
    <col min="7439" max="7439" width="2.86328125" style="2" customWidth="1"/>
    <col min="7440" max="7440" width="10.265625" style="2" bestFit="1" customWidth="1"/>
    <col min="7441" max="7441" width="23" style="2" bestFit="1" customWidth="1"/>
    <col min="7442" max="7442" width="8.73046875" style="2"/>
    <col min="7443" max="7443" width="9.3984375" style="2" bestFit="1" customWidth="1"/>
    <col min="7444" max="7680" width="8.73046875" style="2"/>
    <col min="7681" max="7681" width="7.3984375" style="2" bestFit="1" customWidth="1"/>
    <col min="7682" max="7682" width="59.73046875" style="2" customWidth="1"/>
    <col min="7683" max="7683" width="4.73046875" style="2" bestFit="1" customWidth="1"/>
    <col min="7684" max="7684" width="7.1328125" style="2" customWidth="1"/>
    <col min="7685" max="7685" width="3.3984375" style="2" customWidth="1"/>
    <col min="7686" max="7686" width="8.73046875" style="2"/>
    <col min="7687" max="7687" width="19.59765625" style="2" customWidth="1"/>
    <col min="7688" max="7688" width="6" style="2" bestFit="1" customWidth="1"/>
    <col min="7689" max="7689" width="8.73046875" style="2"/>
    <col min="7690" max="7690" width="2.73046875" style="2" customWidth="1"/>
    <col min="7691" max="7691" width="8.73046875" style="2"/>
    <col min="7692" max="7692" width="21.73046875" style="2" bestFit="1" customWidth="1"/>
    <col min="7693" max="7693" width="4.265625" style="2" bestFit="1" customWidth="1"/>
    <col min="7694" max="7694" width="7" style="2" bestFit="1" customWidth="1"/>
    <col min="7695" max="7695" width="2.86328125" style="2" customWidth="1"/>
    <col min="7696" max="7696" width="10.265625" style="2" bestFit="1" customWidth="1"/>
    <col min="7697" max="7697" width="23" style="2" bestFit="1" customWidth="1"/>
    <col min="7698" max="7698" width="8.73046875" style="2"/>
    <col min="7699" max="7699" width="9.3984375" style="2" bestFit="1" customWidth="1"/>
    <col min="7700" max="7936" width="8.73046875" style="2"/>
    <col min="7937" max="7937" width="7.3984375" style="2" bestFit="1" customWidth="1"/>
    <col min="7938" max="7938" width="59.73046875" style="2" customWidth="1"/>
    <col min="7939" max="7939" width="4.73046875" style="2" bestFit="1" customWidth="1"/>
    <col min="7940" max="7940" width="7.1328125" style="2" customWidth="1"/>
    <col min="7941" max="7941" width="3.3984375" style="2" customWidth="1"/>
    <col min="7942" max="7942" width="8.73046875" style="2"/>
    <col min="7943" max="7943" width="19.59765625" style="2" customWidth="1"/>
    <col min="7944" max="7944" width="6" style="2" bestFit="1" customWidth="1"/>
    <col min="7945" max="7945" width="8.73046875" style="2"/>
    <col min="7946" max="7946" width="2.73046875" style="2" customWidth="1"/>
    <col min="7947" max="7947" width="8.73046875" style="2"/>
    <col min="7948" max="7948" width="21.73046875" style="2" bestFit="1" customWidth="1"/>
    <col min="7949" max="7949" width="4.265625" style="2" bestFit="1" customWidth="1"/>
    <col min="7950" max="7950" width="7" style="2" bestFit="1" customWidth="1"/>
    <col min="7951" max="7951" width="2.86328125" style="2" customWidth="1"/>
    <col min="7952" max="7952" width="10.265625" style="2" bestFit="1" customWidth="1"/>
    <col min="7953" max="7953" width="23" style="2" bestFit="1" customWidth="1"/>
    <col min="7954" max="7954" width="8.73046875" style="2"/>
    <col min="7955" max="7955" width="9.3984375" style="2" bestFit="1" customWidth="1"/>
    <col min="7956" max="8192" width="8.73046875" style="2"/>
    <col min="8193" max="8193" width="7.3984375" style="2" bestFit="1" customWidth="1"/>
    <col min="8194" max="8194" width="59.73046875" style="2" customWidth="1"/>
    <col min="8195" max="8195" width="4.73046875" style="2" bestFit="1" customWidth="1"/>
    <col min="8196" max="8196" width="7.1328125" style="2" customWidth="1"/>
    <col min="8197" max="8197" width="3.3984375" style="2" customWidth="1"/>
    <col min="8198" max="8198" width="8.73046875" style="2"/>
    <col min="8199" max="8199" width="19.59765625" style="2" customWidth="1"/>
    <col min="8200" max="8200" width="6" style="2" bestFit="1" customWidth="1"/>
    <col min="8201" max="8201" width="8.73046875" style="2"/>
    <col min="8202" max="8202" width="2.73046875" style="2" customWidth="1"/>
    <col min="8203" max="8203" width="8.73046875" style="2"/>
    <col min="8204" max="8204" width="21.73046875" style="2" bestFit="1" customWidth="1"/>
    <col min="8205" max="8205" width="4.265625" style="2" bestFit="1" customWidth="1"/>
    <col min="8206" max="8206" width="7" style="2" bestFit="1" customWidth="1"/>
    <col min="8207" max="8207" width="2.86328125" style="2" customWidth="1"/>
    <col min="8208" max="8208" width="10.265625" style="2" bestFit="1" customWidth="1"/>
    <col min="8209" max="8209" width="23" style="2" bestFit="1" customWidth="1"/>
    <col min="8210" max="8210" width="8.73046875" style="2"/>
    <col min="8211" max="8211" width="9.3984375" style="2" bestFit="1" customWidth="1"/>
    <col min="8212" max="8448" width="8.73046875" style="2"/>
    <col min="8449" max="8449" width="7.3984375" style="2" bestFit="1" customWidth="1"/>
    <col min="8450" max="8450" width="59.73046875" style="2" customWidth="1"/>
    <col min="8451" max="8451" width="4.73046875" style="2" bestFit="1" customWidth="1"/>
    <col min="8452" max="8452" width="7.1328125" style="2" customWidth="1"/>
    <col min="8453" max="8453" width="3.3984375" style="2" customWidth="1"/>
    <col min="8454" max="8454" width="8.73046875" style="2"/>
    <col min="8455" max="8455" width="19.59765625" style="2" customWidth="1"/>
    <col min="8456" max="8456" width="6" style="2" bestFit="1" customWidth="1"/>
    <col min="8457" max="8457" width="8.73046875" style="2"/>
    <col min="8458" max="8458" width="2.73046875" style="2" customWidth="1"/>
    <col min="8459" max="8459" width="8.73046875" style="2"/>
    <col min="8460" max="8460" width="21.73046875" style="2" bestFit="1" customWidth="1"/>
    <col min="8461" max="8461" width="4.265625" style="2" bestFit="1" customWidth="1"/>
    <col min="8462" max="8462" width="7" style="2" bestFit="1" customWidth="1"/>
    <col min="8463" max="8463" width="2.86328125" style="2" customWidth="1"/>
    <col min="8464" max="8464" width="10.265625" style="2" bestFit="1" customWidth="1"/>
    <col min="8465" max="8465" width="23" style="2" bestFit="1" customWidth="1"/>
    <col min="8466" max="8466" width="8.73046875" style="2"/>
    <col min="8467" max="8467" width="9.3984375" style="2" bestFit="1" customWidth="1"/>
    <col min="8468" max="8704" width="8.73046875" style="2"/>
    <col min="8705" max="8705" width="7.3984375" style="2" bestFit="1" customWidth="1"/>
    <col min="8706" max="8706" width="59.73046875" style="2" customWidth="1"/>
    <col min="8707" max="8707" width="4.73046875" style="2" bestFit="1" customWidth="1"/>
    <col min="8708" max="8708" width="7.1328125" style="2" customWidth="1"/>
    <col min="8709" max="8709" width="3.3984375" style="2" customWidth="1"/>
    <col min="8710" max="8710" width="8.73046875" style="2"/>
    <col min="8711" max="8711" width="19.59765625" style="2" customWidth="1"/>
    <col min="8712" max="8712" width="6" style="2" bestFit="1" customWidth="1"/>
    <col min="8713" max="8713" width="8.73046875" style="2"/>
    <col min="8714" max="8714" width="2.73046875" style="2" customWidth="1"/>
    <col min="8715" max="8715" width="8.73046875" style="2"/>
    <col min="8716" max="8716" width="21.73046875" style="2" bestFit="1" customWidth="1"/>
    <col min="8717" max="8717" width="4.265625" style="2" bestFit="1" customWidth="1"/>
    <col min="8718" max="8718" width="7" style="2" bestFit="1" customWidth="1"/>
    <col min="8719" max="8719" width="2.86328125" style="2" customWidth="1"/>
    <col min="8720" max="8720" width="10.265625" style="2" bestFit="1" customWidth="1"/>
    <col min="8721" max="8721" width="23" style="2" bestFit="1" customWidth="1"/>
    <col min="8722" max="8722" width="8.73046875" style="2"/>
    <col min="8723" max="8723" width="9.3984375" style="2" bestFit="1" customWidth="1"/>
    <col min="8724" max="8960" width="8.73046875" style="2"/>
    <col min="8961" max="8961" width="7.3984375" style="2" bestFit="1" customWidth="1"/>
    <col min="8962" max="8962" width="59.73046875" style="2" customWidth="1"/>
    <col min="8963" max="8963" width="4.73046875" style="2" bestFit="1" customWidth="1"/>
    <col min="8964" max="8964" width="7.1328125" style="2" customWidth="1"/>
    <col min="8965" max="8965" width="3.3984375" style="2" customWidth="1"/>
    <col min="8966" max="8966" width="8.73046875" style="2"/>
    <col min="8967" max="8967" width="19.59765625" style="2" customWidth="1"/>
    <col min="8968" max="8968" width="6" style="2" bestFit="1" customWidth="1"/>
    <col min="8969" max="8969" width="8.73046875" style="2"/>
    <col min="8970" max="8970" width="2.73046875" style="2" customWidth="1"/>
    <col min="8971" max="8971" width="8.73046875" style="2"/>
    <col min="8972" max="8972" width="21.73046875" style="2" bestFit="1" customWidth="1"/>
    <col min="8973" max="8973" width="4.265625" style="2" bestFit="1" customWidth="1"/>
    <col min="8974" max="8974" width="7" style="2" bestFit="1" customWidth="1"/>
    <col min="8975" max="8975" width="2.86328125" style="2" customWidth="1"/>
    <col min="8976" max="8976" width="10.265625" style="2" bestFit="1" customWidth="1"/>
    <col min="8977" max="8977" width="23" style="2" bestFit="1" customWidth="1"/>
    <col min="8978" max="8978" width="8.73046875" style="2"/>
    <col min="8979" max="8979" width="9.3984375" style="2" bestFit="1" customWidth="1"/>
    <col min="8980" max="9216" width="8.73046875" style="2"/>
    <col min="9217" max="9217" width="7.3984375" style="2" bestFit="1" customWidth="1"/>
    <col min="9218" max="9218" width="59.73046875" style="2" customWidth="1"/>
    <col min="9219" max="9219" width="4.73046875" style="2" bestFit="1" customWidth="1"/>
    <col min="9220" max="9220" width="7.1328125" style="2" customWidth="1"/>
    <col min="9221" max="9221" width="3.3984375" style="2" customWidth="1"/>
    <col min="9222" max="9222" width="8.73046875" style="2"/>
    <col min="9223" max="9223" width="19.59765625" style="2" customWidth="1"/>
    <col min="9224" max="9224" width="6" style="2" bestFit="1" customWidth="1"/>
    <col min="9225" max="9225" width="8.73046875" style="2"/>
    <col min="9226" max="9226" width="2.73046875" style="2" customWidth="1"/>
    <col min="9227" max="9227" width="8.73046875" style="2"/>
    <col min="9228" max="9228" width="21.73046875" style="2" bestFit="1" customWidth="1"/>
    <col min="9229" max="9229" width="4.265625" style="2" bestFit="1" customWidth="1"/>
    <col min="9230" max="9230" width="7" style="2" bestFit="1" customWidth="1"/>
    <col min="9231" max="9231" width="2.86328125" style="2" customWidth="1"/>
    <col min="9232" max="9232" width="10.265625" style="2" bestFit="1" customWidth="1"/>
    <col min="9233" max="9233" width="23" style="2" bestFit="1" customWidth="1"/>
    <col min="9234" max="9234" width="8.73046875" style="2"/>
    <col min="9235" max="9235" width="9.3984375" style="2" bestFit="1" customWidth="1"/>
    <col min="9236" max="9472" width="8.73046875" style="2"/>
    <col min="9473" max="9473" width="7.3984375" style="2" bestFit="1" customWidth="1"/>
    <col min="9474" max="9474" width="59.73046875" style="2" customWidth="1"/>
    <col min="9475" max="9475" width="4.73046875" style="2" bestFit="1" customWidth="1"/>
    <col min="9476" max="9476" width="7.1328125" style="2" customWidth="1"/>
    <col min="9477" max="9477" width="3.3984375" style="2" customWidth="1"/>
    <col min="9478" max="9478" width="8.73046875" style="2"/>
    <col min="9479" max="9479" width="19.59765625" style="2" customWidth="1"/>
    <col min="9480" max="9480" width="6" style="2" bestFit="1" customWidth="1"/>
    <col min="9481" max="9481" width="8.73046875" style="2"/>
    <col min="9482" max="9482" width="2.73046875" style="2" customWidth="1"/>
    <col min="9483" max="9483" width="8.73046875" style="2"/>
    <col min="9484" max="9484" width="21.73046875" style="2" bestFit="1" customWidth="1"/>
    <col min="9485" max="9485" width="4.265625" style="2" bestFit="1" customWidth="1"/>
    <col min="9486" max="9486" width="7" style="2" bestFit="1" customWidth="1"/>
    <col min="9487" max="9487" width="2.86328125" style="2" customWidth="1"/>
    <col min="9488" max="9488" width="10.265625" style="2" bestFit="1" customWidth="1"/>
    <col min="9489" max="9489" width="23" style="2" bestFit="1" customWidth="1"/>
    <col min="9490" max="9490" width="8.73046875" style="2"/>
    <col min="9491" max="9491" width="9.3984375" style="2" bestFit="1" customWidth="1"/>
    <col min="9492" max="9728" width="8.73046875" style="2"/>
    <col min="9729" max="9729" width="7.3984375" style="2" bestFit="1" customWidth="1"/>
    <col min="9730" max="9730" width="59.73046875" style="2" customWidth="1"/>
    <col min="9731" max="9731" width="4.73046875" style="2" bestFit="1" customWidth="1"/>
    <col min="9732" max="9732" width="7.1328125" style="2" customWidth="1"/>
    <col min="9733" max="9733" width="3.3984375" style="2" customWidth="1"/>
    <col min="9734" max="9734" width="8.73046875" style="2"/>
    <col min="9735" max="9735" width="19.59765625" style="2" customWidth="1"/>
    <col min="9736" max="9736" width="6" style="2" bestFit="1" customWidth="1"/>
    <col min="9737" max="9737" width="8.73046875" style="2"/>
    <col min="9738" max="9738" width="2.73046875" style="2" customWidth="1"/>
    <col min="9739" max="9739" width="8.73046875" style="2"/>
    <col min="9740" max="9740" width="21.73046875" style="2" bestFit="1" customWidth="1"/>
    <col min="9741" max="9741" width="4.265625" style="2" bestFit="1" customWidth="1"/>
    <col min="9742" max="9742" width="7" style="2" bestFit="1" customWidth="1"/>
    <col min="9743" max="9743" width="2.86328125" style="2" customWidth="1"/>
    <col min="9744" max="9744" width="10.265625" style="2" bestFit="1" customWidth="1"/>
    <col min="9745" max="9745" width="23" style="2" bestFit="1" customWidth="1"/>
    <col min="9746" max="9746" width="8.73046875" style="2"/>
    <col min="9747" max="9747" width="9.3984375" style="2" bestFit="1" customWidth="1"/>
    <col min="9748" max="9984" width="8.73046875" style="2"/>
    <col min="9985" max="9985" width="7.3984375" style="2" bestFit="1" customWidth="1"/>
    <col min="9986" max="9986" width="59.73046875" style="2" customWidth="1"/>
    <col min="9987" max="9987" width="4.73046875" style="2" bestFit="1" customWidth="1"/>
    <col min="9988" max="9988" width="7.1328125" style="2" customWidth="1"/>
    <col min="9989" max="9989" width="3.3984375" style="2" customWidth="1"/>
    <col min="9990" max="9990" width="8.73046875" style="2"/>
    <col min="9991" max="9991" width="19.59765625" style="2" customWidth="1"/>
    <col min="9992" max="9992" width="6" style="2" bestFit="1" customWidth="1"/>
    <col min="9993" max="9993" width="8.73046875" style="2"/>
    <col min="9994" max="9994" width="2.73046875" style="2" customWidth="1"/>
    <col min="9995" max="9995" width="8.73046875" style="2"/>
    <col min="9996" max="9996" width="21.73046875" style="2" bestFit="1" customWidth="1"/>
    <col min="9997" max="9997" width="4.265625" style="2" bestFit="1" customWidth="1"/>
    <col min="9998" max="9998" width="7" style="2" bestFit="1" customWidth="1"/>
    <col min="9999" max="9999" width="2.86328125" style="2" customWidth="1"/>
    <col min="10000" max="10000" width="10.265625" style="2" bestFit="1" customWidth="1"/>
    <col min="10001" max="10001" width="23" style="2" bestFit="1" customWidth="1"/>
    <col min="10002" max="10002" width="8.73046875" style="2"/>
    <col min="10003" max="10003" width="9.3984375" style="2" bestFit="1" customWidth="1"/>
    <col min="10004" max="10240" width="8.73046875" style="2"/>
    <col min="10241" max="10241" width="7.3984375" style="2" bestFit="1" customWidth="1"/>
    <col min="10242" max="10242" width="59.73046875" style="2" customWidth="1"/>
    <col min="10243" max="10243" width="4.73046875" style="2" bestFit="1" customWidth="1"/>
    <col min="10244" max="10244" width="7.1328125" style="2" customWidth="1"/>
    <col min="10245" max="10245" width="3.3984375" style="2" customWidth="1"/>
    <col min="10246" max="10246" width="8.73046875" style="2"/>
    <col min="10247" max="10247" width="19.59765625" style="2" customWidth="1"/>
    <col min="10248" max="10248" width="6" style="2" bestFit="1" customWidth="1"/>
    <col min="10249" max="10249" width="8.73046875" style="2"/>
    <col min="10250" max="10250" width="2.73046875" style="2" customWidth="1"/>
    <col min="10251" max="10251" width="8.73046875" style="2"/>
    <col min="10252" max="10252" width="21.73046875" style="2" bestFit="1" customWidth="1"/>
    <col min="10253" max="10253" width="4.265625" style="2" bestFit="1" customWidth="1"/>
    <col min="10254" max="10254" width="7" style="2" bestFit="1" customWidth="1"/>
    <col min="10255" max="10255" width="2.86328125" style="2" customWidth="1"/>
    <col min="10256" max="10256" width="10.265625" style="2" bestFit="1" customWidth="1"/>
    <col min="10257" max="10257" width="23" style="2" bestFit="1" customWidth="1"/>
    <col min="10258" max="10258" width="8.73046875" style="2"/>
    <col min="10259" max="10259" width="9.3984375" style="2" bestFit="1" customWidth="1"/>
    <col min="10260" max="10496" width="8.73046875" style="2"/>
    <col min="10497" max="10497" width="7.3984375" style="2" bestFit="1" customWidth="1"/>
    <col min="10498" max="10498" width="59.73046875" style="2" customWidth="1"/>
    <col min="10499" max="10499" width="4.73046875" style="2" bestFit="1" customWidth="1"/>
    <col min="10500" max="10500" width="7.1328125" style="2" customWidth="1"/>
    <col min="10501" max="10501" width="3.3984375" style="2" customWidth="1"/>
    <col min="10502" max="10502" width="8.73046875" style="2"/>
    <col min="10503" max="10503" width="19.59765625" style="2" customWidth="1"/>
    <col min="10504" max="10504" width="6" style="2" bestFit="1" customWidth="1"/>
    <col min="10505" max="10505" width="8.73046875" style="2"/>
    <col min="10506" max="10506" width="2.73046875" style="2" customWidth="1"/>
    <col min="10507" max="10507" width="8.73046875" style="2"/>
    <col min="10508" max="10508" width="21.73046875" style="2" bestFit="1" customWidth="1"/>
    <col min="10509" max="10509" width="4.265625" style="2" bestFit="1" customWidth="1"/>
    <col min="10510" max="10510" width="7" style="2" bestFit="1" customWidth="1"/>
    <col min="10511" max="10511" width="2.86328125" style="2" customWidth="1"/>
    <col min="10512" max="10512" width="10.265625" style="2" bestFit="1" customWidth="1"/>
    <col min="10513" max="10513" width="23" style="2" bestFit="1" customWidth="1"/>
    <col min="10514" max="10514" width="8.73046875" style="2"/>
    <col min="10515" max="10515" width="9.3984375" style="2" bestFit="1" customWidth="1"/>
    <col min="10516" max="10752" width="8.73046875" style="2"/>
    <col min="10753" max="10753" width="7.3984375" style="2" bestFit="1" customWidth="1"/>
    <col min="10754" max="10754" width="59.73046875" style="2" customWidth="1"/>
    <col min="10755" max="10755" width="4.73046875" style="2" bestFit="1" customWidth="1"/>
    <col min="10756" max="10756" width="7.1328125" style="2" customWidth="1"/>
    <col min="10757" max="10757" width="3.3984375" style="2" customWidth="1"/>
    <col min="10758" max="10758" width="8.73046875" style="2"/>
    <col min="10759" max="10759" width="19.59765625" style="2" customWidth="1"/>
    <col min="10760" max="10760" width="6" style="2" bestFit="1" customWidth="1"/>
    <col min="10761" max="10761" width="8.73046875" style="2"/>
    <col min="10762" max="10762" width="2.73046875" style="2" customWidth="1"/>
    <col min="10763" max="10763" width="8.73046875" style="2"/>
    <col min="10764" max="10764" width="21.73046875" style="2" bestFit="1" customWidth="1"/>
    <col min="10765" max="10765" width="4.265625" style="2" bestFit="1" customWidth="1"/>
    <col min="10766" max="10766" width="7" style="2" bestFit="1" customWidth="1"/>
    <col min="10767" max="10767" width="2.86328125" style="2" customWidth="1"/>
    <col min="10768" max="10768" width="10.265625" style="2" bestFit="1" customWidth="1"/>
    <col min="10769" max="10769" width="23" style="2" bestFit="1" customWidth="1"/>
    <col min="10770" max="10770" width="8.73046875" style="2"/>
    <col min="10771" max="10771" width="9.3984375" style="2" bestFit="1" customWidth="1"/>
    <col min="10772" max="11008" width="8.73046875" style="2"/>
    <col min="11009" max="11009" width="7.3984375" style="2" bestFit="1" customWidth="1"/>
    <col min="11010" max="11010" width="59.73046875" style="2" customWidth="1"/>
    <col min="11011" max="11011" width="4.73046875" style="2" bestFit="1" customWidth="1"/>
    <col min="11012" max="11012" width="7.1328125" style="2" customWidth="1"/>
    <col min="11013" max="11013" width="3.3984375" style="2" customWidth="1"/>
    <col min="11014" max="11014" width="8.73046875" style="2"/>
    <col min="11015" max="11015" width="19.59765625" style="2" customWidth="1"/>
    <col min="11016" max="11016" width="6" style="2" bestFit="1" customWidth="1"/>
    <col min="11017" max="11017" width="8.73046875" style="2"/>
    <col min="11018" max="11018" width="2.73046875" style="2" customWidth="1"/>
    <col min="11019" max="11019" width="8.73046875" style="2"/>
    <col min="11020" max="11020" width="21.73046875" style="2" bestFit="1" customWidth="1"/>
    <col min="11021" max="11021" width="4.265625" style="2" bestFit="1" customWidth="1"/>
    <col min="11022" max="11022" width="7" style="2" bestFit="1" customWidth="1"/>
    <col min="11023" max="11023" width="2.86328125" style="2" customWidth="1"/>
    <col min="11024" max="11024" width="10.265625" style="2" bestFit="1" customWidth="1"/>
    <col min="11025" max="11025" width="23" style="2" bestFit="1" customWidth="1"/>
    <col min="11026" max="11026" width="8.73046875" style="2"/>
    <col min="11027" max="11027" width="9.3984375" style="2" bestFit="1" customWidth="1"/>
    <col min="11028" max="11264" width="8.73046875" style="2"/>
    <col min="11265" max="11265" width="7.3984375" style="2" bestFit="1" customWidth="1"/>
    <col min="11266" max="11266" width="59.73046875" style="2" customWidth="1"/>
    <col min="11267" max="11267" width="4.73046875" style="2" bestFit="1" customWidth="1"/>
    <col min="11268" max="11268" width="7.1328125" style="2" customWidth="1"/>
    <col min="11269" max="11269" width="3.3984375" style="2" customWidth="1"/>
    <col min="11270" max="11270" width="8.73046875" style="2"/>
    <col min="11271" max="11271" width="19.59765625" style="2" customWidth="1"/>
    <col min="11272" max="11272" width="6" style="2" bestFit="1" customWidth="1"/>
    <col min="11273" max="11273" width="8.73046875" style="2"/>
    <col min="11274" max="11274" width="2.73046875" style="2" customWidth="1"/>
    <col min="11275" max="11275" width="8.73046875" style="2"/>
    <col min="11276" max="11276" width="21.73046875" style="2" bestFit="1" customWidth="1"/>
    <col min="11277" max="11277" width="4.265625" style="2" bestFit="1" customWidth="1"/>
    <col min="11278" max="11278" width="7" style="2" bestFit="1" customWidth="1"/>
    <col min="11279" max="11279" width="2.86328125" style="2" customWidth="1"/>
    <col min="11280" max="11280" width="10.265625" style="2" bestFit="1" customWidth="1"/>
    <col min="11281" max="11281" width="23" style="2" bestFit="1" customWidth="1"/>
    <col min="11282" max="11282" width="8.73046875" style="2"/>
    <col min="11283" max="11283" width="9.3984375" style="2" bestFit="1" customWidth="1"/>
    <col min="11284" max="11520" width="8.73046875" style="2"/>
    <col min="11521" max="11521" width="7.3984375" style="2" bestFit="1" customWidth="1"/>
    <col min="11522" max="11522" width="59.73046875" style="2" customWidth="1"/>
    <col min="11523" max="11523" width="4.73046875" style="2" bestFit="1" customWidth="1"/>
    <col min="11524" max="11524" width="7.1328125" style="2" customWidth="1"/>
    <col min="11525" max="11525" width="3.3984375" style="2" customWidth="1"/>
    <col min="11526" max="11526" width="8.73046875" style="2"/>
    <col min="11527" max="11527" width="19.59765625" style="2" customWidth="1"/>
    <col min="11528" max="11528" width="6" style="2" bestFit="1" customWidth="1"/>
    <col min="11529" max="11529" width="8.73046875" style="2"/>
    <col min="11530" max="11530" width="2.73046875" style="2" customWidth="1"/>
    <col min="11531" max="11531" width="8.73046875" style="2"/>
    <col min="11532" max="11532" width="21.73046875" style="2" bestFit="1" customWidth="1"/>
    <col min="11533" max="11533" width="4.265625" style="2" bestFit="1" customWidth="1"/>
    <col min="11534" max="11534" width="7" style="2" bestFit="1" customWidth="1"/>
    <col min="11535" max="11535" width="2.86328125" style="2" customWidth="1"/>
    <col min="11536" max="11536" width="10.265625" style="2" bestFit="1" customWidth="1"/>
    <col min="11537" max="11537" width="23" style="2" bestFit="1" customWidth="1"/>
    <col min="11538" max="11538" width="8.73046875" style="2"/>
    <col min="11539" max="11539" width="9.3984375" style="2" bestFit="1" customWidth="1"/>
    <col min="11540" max="11776" width="8.73046875" style="2"/>
    <col min="11777" max="11777" width="7.3984375" style="2" bestFit="1" customWidth="1"/>
    <col min="11778" max="11778" width="59.73046875" style="2" customWidth="1"/>
    <col min="11779" max="11779" width="4.73046875" style="2" bestFit="1" customWidth="1"/>
    <col min="11780" max="11780" width="7.1328125" style="2" customWidth="1"/>
    <col min="11781" max="11781" width="3.3984375" style="2" customWidth="1"/>
    <col min="11782" max="11782" width="8.73046875" style="2"/>
    <col min="11783" max="11783" width="19.59765625" style="2" customWidth="1"/>
    <col min="11784" max="11784" width="6" style="2" bestFit="1" customWidth="1"/>
    <col min="11785" max="11785" width="8.73046875" style="2"/>
    <col min="11786" max="11786" width="2.73046875" style="2" customWidth="1"/>
    <col min="11787" max="11787" width="8.73046875" style="2"/>
    <col min="11788" max="11788" width="21.73046875" style="2" bestFit="1" customWidth="1"/>
    <col min="11789" max="11789" width="4.265625" style="2" bestFit="1" customWidth="1"/>
    <col min="11790" max="11790" width="7" style="2" bestFit="1" customWidth="1"/>
    <col min="11791" max="11791" width="2.86328125" style="2" customWidth="1"/>
    <col min="11792" max="11792" width="10.265625" style="2" bestFit="1" customWidth="1"/>
    <col min="11793" max="11793" width="23" style="2" bestFit="1" customWidth="1"/>
    <col min="11794" max="11794" width="8.73046875" style="2"/>
    <col min="11795" max="11795" width="9.3984375" style="2" bestFit="1" customWidth="1"/>
    <col min="11796" max="12032" width="8.73046875" style="2"/>
    <col min="12033" max="12033" width="7.3984375" style="2" bestFit="1" customWidth="1"/>
    <col min="12034" max="12034" width="59.73046875" style="2" customWidth="1"/>
    <col min="12035" max="12035" width="4.73046875" style="2" bestFit="1" customWidth="1"/>
    <col min="12036" max="12036" width="7.1328125" style="2" customWidth="1"/>
    <col min="12037" max="12037" width="3.3984375" style="2" customWidth="1"/>
    <col min="12038" max="12038" width="8.73046875" style="2"/>
    <col min="12039" max="12039" width="19.59765625" style="2" customWidth="1"/>
    <col min="12040" max="12040" width="6" style="2" bestFit="1" customWidth="1"/>
    <col min="12041" max="12041" width="8.73046875" style="2"/>
    <col min="12042" max="12042" width="2.73046875" style="2" customWidth="1"/>
    <col min="12043" max="12043" width="8.73046875" style="2"/>
    <col min="12044" max="12044" width="21.73046875" style="2" bestFit="1" customWidth="1"/>
    <col min="12045" max="12045" width="4.265625" style="2" bestFit="1" customWidth="1"/>
    <col min="12046" max="12046" width="7" style="2" bestFit="1" customWidth="1"/>
    <col min="12047" max="12047" width="2.86328125" style="2" customWidth="1"/>
    <col min="12048" max="12048" width="10.265625" style="2" bestFit="1" customWidth="1"/>
    <col min="12049" max="12049" width="23" style="2" bestFit="1" customWidth="1"/>
    <col min="12050" max="12050" width="8.73046875" style="2"/>
    <col min="12051" max="12051" width="9.3984375" style="2" bestFit="1" customWidth="1"/>
    <col min="12052" max="12288" width="8.73046875" style="2"/>
    <col min="12289" max="12289" width="7.3984375" style="2" bestFit="1" customWidth="1"/>
    <col min="12290" max="12290" width="59.73046875" style="2" customWidth="1"/>
    <col min="12291" max="12291" width="4.73046875" style="2" bestFit="1" customWidth="1"/>
    <col min="12292" max="12292" width="7.1328125" style="2" customWidth="1"/>
    <col min="12293" max="12293" width="3.3984375" style="2" customWidth="1"/>
    <col min="12294" max="12294" width="8.73046875" style="2"/>
    <col min="12295" max="12295" width="19.59765625" style="2" customWidth="1"/>
    <col min="12296" max="12296" width="6" style="2" bestFit="1" customWidth="1"/>
    <col min="12297" max="12297" width="8.73046875" style="2"/>
    <col min="12298" max="12298" width="2.73046875" style="2" customWidth="1"/>
    <col min="12299" max="12299" width="8.73046875" style="2"/>
    <col min="12300" max="12300" width="21.73046875" style="2" bestFit="1" customWidth="1"/>
    <col min="12301" max="12301" width="4.265625" style="2" bestFit="1" customWidth="1"/>
    <col min="12302" max="12302" width="7" style="2" bestFit="1" customWidth="1"/>
    <col min="12303" max="12303" width="2.86328125" style="2" customWidth="1"/>
    <col min="12304" max="12304" width="10.265625" style="2" bestFit="1" customWidth="1"/>
    <col min="12305" max="12305" width="23" style="2" bestFit="1" customWidth="1"/>
    <col min="12306" max="12306" width="8.73046875" style="2"/>
    <col min="12307" max="12307" width="9.3984375" style="2" bestFit="1" customWidth="1"/>
    <col min="12308" max="12544" width="8.73046875" style="2"/>
    <col min="12545" max="12545" width="7.3984375" style="2" bestFit="1" customWidth="1"/>
    <col min="12546" max="12546" width="59.73046875" style="2" customWidth="1"/>
    <col min="12547" max="12547" width="4.73046875" style="2" bestFit="1" customWidth="1"/>
    <col min="12548" max="12548" width="7.1328125" style="2" customWidth="1"/>
    <col min="12549" max="12549" width="3.3984375" style="2" customWidth="1"/>
    <col min="12550" max="12550" width="8.73046875" style="2"/>
    <col min="12551" max="12551" width="19.59765625" style="2" customWidth="1"/>
    <col min="12552" max="12552" width="6" style="2" bestFit="1" customWidth="1"/>
    <col min="12553" max="12553" width="8.73046875" style="2"/>
    <col min="12554" max="12554" width="2.73046875" style="2" customWidth="1"/>
    <col min="12555" max="12555" width="8.73046875" style="2"/>
    <col min="12556" max="12556" width="21.73046875" style="2" bestFit="1" customWidth="1"/>
    <col min="12557" max="12557" width="4.265625" style="2" bestFit="1" customWidth="1"/>
    <col min="12558" max="12558" width="7" style="2" bestFit="1" customWidth="1"/>
    <col min="12559" max="12559" width="2.86328125" style="2" customWidth="1"/>
    <col min="12560" max="12560" width="10.265625" style="2" bestFit="1" customWidth="1"/>
    <col min="12561" max="12561" width="23" style="2" bestFit="1" customWidth="1"/>
    <col min="12562" max="12562" width="8.73046875" style="2"/>
    <col min="12563" max="12563" width="9.3984375" style="2" bestFit="1" customWidth="1"/>
    <col min="12564" max="12800" width="8.73046875" style="2"/>
    <col min="12801" max="12801" width="7.3984375" style="2" bestFit="1" customWidth="1"/>
    <col min="12802" max="12802" width="59.73046875" style="2" customWidth="1"/>
    <col min="12803" max="12803" width="4.73046875" style="2" bestFit="1" customWidth="1"/>
    <col min="12804" max="12804" width="7.1328125" style="2" customWidth="1"/>
    <col min="12805" max="12805" width="3.3984375" style="2" customWidth="1"/>
    <col min="12806" max="12806" width="8.73046875" style="2"/>
    <col min="12807" max="12807" width="19.59765625" style="2" customWidth="1"/>
    <col min="12808" max="12808" width="6" style="2" bestFit="1" customWidth="1"/>
    <col min="12809" max="12809" width="8.73046875" style="2"/>
    <col min="12810" max="12810" width="2.73046875" style="2" customWidth="1"/>
    <col min="12811" max="12811" width="8.73046875" style="2"/>
    <col min="12812" max="12812" width="21.73046875" style="2" bestFit="1" customWidth="1"/>
    <col min="12813" max="12813" width="4.265625" style="2" bestFit="1" customWidth="1"/>
    <col min="12814" max="12814" width="7" style="2" bestFit="1" customWidth="1"/>
    <col min="12815" max="12815" width="2.86328125" style="2" customWidth="1"/>
    <col min="12816" max="12816" width="10.265625" style="2" bestFit="1" customWidth="1"/>
    <col min="12817" max="12817" width="23" style="2" bestFit="1" customWidth="1"/>
    <col min="12818" max="12818" width="8.73046875" style="2"/>
    <col min="12819" max="12819" width="9.3984375" style="2" bestFit="1" customWidth="1"/>
    <col min="12820" max="13056" width="8.73046875" style="2"/>
    <col min="13057" max="13057" width="7.3984375" style="2" bestFit="1" customWidth="1"/>
    <col min="13058" max="13058" width="59.73046875" style="2" customWidth="1"/>
    <col min="13059" max="13059" width="4.73046875" style="2" bestFit="1" customWidth="1"/>
    <col min="13060" max="13060" width="7.1328125" style="2" customWidth="1"/>
    <col min="13061" max="13061" width="3.3984375" style="2" customWidth="1"/>
    <col min="13062" max="13062" width="8.73046875" style="2"/>
    <col min="13063" max="13063" width="19.59765625" style="2" customWidth="1"/>
    <col min="13064" max="13064" width="6" style="2" bestFit="1" customWidth="1"/>
    <col min="13065" max="13065" width="8.73046875" style="2"/>
    <col min="13066" max="13066" width="2.73046875" style="2" customWidth="1"/>
    <col min="13067" max="13067" width="8.73046875" style="2"/>
    <col min="13068" max="13068" width="21.73046875" style="2" bestFit="1" customWidth="1"/>
    <col min="13069" max="13069" width="4.265625" style="2" bestFit="1" customWidth="1"/>
    <col min="13070" max="13070" width="7" style="2" bestFit="1" customWidth="1"/>
    <col min="13071" max="13071" width="2.86328125" style="2" customWidth="1"/>
    <col min="13072" max="13072" width="10.265625" style="2" bestFit="1" customWidth="1"/>
    <col min="13073" max="13073" width="23" style="2" bestFit="1" customWidth="1"/>
    <col min="13074" max="13074" width="8.73046875" style="2"/>
    <col min="13075" max="13075" width="9.3984375" style="2" bestFit="1" customWidth="1"/>
    <col min="13076" max="13312" width="8.73046875" style="2"/>
    <col min="13313" max="13313" width="7.3984375" style="2" bestFit="1" customWidth="1"/>
    <col min="13314" max="13314" width="59.73046875" style="2" customWidth="1"/>
    <col min="13315" max="13315" width="4.73046875" style="2" bestFit="1" customWidth="1"/>
    <col min="13316" max="13316" width="7.1328125" style="2" customWidth="1"/>
    <col min="13317" max="13317" width="3.3984375" style="2" customWidth="1"/>
    <col min="13318" max="13318" width="8.73046875" style="2"/>
    <col min="13319" max="13319" width="19.59765625" style="2" customWidth="1"/>
    <col min="13320" max="13320" width="6" style="2" bestFit="1" customWidth="1"/>
    <col min="13321" max="13321" width="8.73046875" style="2"/>
    <col min="13322" max="13322" width="2.73046875" style="2" customWidth="1"/>
    <col min="13323" max="13323" width="8.73046875" style="2"/>
    <col min="13324" max="13324" width="21.73046875" style="2" bestFit="1" customWidth="1"/>
    <col min="13325" max="13325" width="4.265625" style="2" bestFit="1" customWidth="1"/>
    <col min="13326" max="13326" width="7" style="2" bestFit="1" customWidth="1"/>
    <col min="13327" max="13327" width="2.86328125" style="2" customWidth="1"/>
    <col min="13328" max="13328" width="10.265625" style="2" bestFit="1" customWidth="1"/>
    <col min="13329" max="13329" width="23" style="2" bestFit="1" customWidth="1"/>
    <col min="13330" max="13330" width="8.73046875" style="2"/>
    <col min="13331" max="13331" width="9.3984375" style="2" bestFit="1" customWidth="1"/>
    <col min="13332" max="13568" width="8.73046875" style="2"/>
    <col min="13569" max="13569" width="7.3984375" style="2" bestFit="1" customWidth="1"/>
    <col min="13570" max="13570" width="59.73046875" style="2" customWidth="1"/>
    <col min="13571" max="13571" width="4.73046875" style="2" bestFit="1" customWidth="1"/>
    <col min="13572" max="13572" width="7.1328125" style="2" customWidth="1"/>
    <col min="13573" max="13573" width="3.3984375" style="2" customWidth="1"/>
    <col min="13574" max="13574" width="8.73046875" style="2"/>
    <col min="13575" max="13575" width="19.59765625" style="2" customWidth="1"/>
    <col min="13576" max="13576" width="6" style="2" bestFit="1" customWidth="1"/>
    <col min="13577" max="13577" width="8.73046875" style="2"/>
    <col min="13578" max="13578" width="2.73046875" style="2" customWidth="1"/>
    <col min="13579" max="13579" width="8.73046875" style="2"/>
    <col min="13580" max="13580" width="21.73046875" style="2" bestFit="1" customWidth="1"/>
    <col min="13581" max="13581" width="4.265625" style="2" bestFit="1" customWidth="1"/>
    <col min="13582" max="13582" width="7" style="2" bestFit="1" customWidth="1"/>
    <col min="13583" max="13583" width="2.86328125" style="2" customWidth="1"/>
    <col min="13584" max="13584" width="10.265625" style="2" bestFit="1" customWidth="1"/>
    <col min="13585" max="13585" width="23" style="2" bestFit="1" customWidth="1"/>
    <col min="13586" max="13586" width="8.73046875" style="2"/>
    <col min="13587" max="13587" width="9.3984375" style="2" bestFit="1" customWidth="1"/>
    <col min="13588" max="13824" width="8.73046875" style="2"/>
    <col min="13825" max="13825" width="7.3984375" style="2" bestFit="1" customWidth="1"/>
    <col min="13826" max="13826" width="59.73046875" style="2" customWidth="1"/>
    <col min="13827" max="13827" width="4.73046875" style="2" bestFit="1" customWidth="1"/>
    <col min="13828" max="13828" width="7.1328125" style="2" customWidth="1"/>
    <col min="13829" max="13829" width="3.3984375" style="2" customWidth="1"/>
    <col min="13830" max="13830" width="8.73046875" style="2"/>
    <col min="13831" max="13831" width="19.59765625" style="2" customWidth="1"/>
    <col min="13832" max="13832" width="6" style="2" bestFit="1" customWidth="1"/>
    <col min="13833" max="13833" width="8.73046875" style="2"/>
    <col min="13834" max="13834" width="2.73046875" style="2" customWidth="1"/>
    <col min="13835" max="13835" width="8.73046875" style="2"/>
    <col min="13836" max="13836" width="21.73046875" style="2" bestFit="1" customWidth="1"/>
    <col min="13837" max="13837" width="4.265625" style="2" bestFit="1" customWidth="1"/>
    <col min="13838" max="13838" width="7" style="2" bestFit="1" customWidth="1"/>
    <col min="13839" max="13839" width="2.86328125" style="2" customWidth="1"/>
    <col min="13840" max="13840" width="10.265625" style="2" bestFit="1" customWidth="1"/>
    <col min="13841" max="13841" width="23" style="2" bestFit="1" customWidth="1"/>
    <col min="13842" max="13842" width="8.73046875" style="2"/>
    <col min="13843" max="13843" width="9.3984375" style="2" bestFit="1" customWidth="1"/>
    <col min="13844" max="14080" width="8.73046875" style="2"/>
    <col min="14081" max="14081" width="7.3984375" style="2" bestFit="1" customWidth="1"/>
    <col min="14082" max="14082" width="59.73046875" style="2" customWidth="1"/>
    <col min="14083" max="14083" width="4.73046875" style="2" bestFit="1" customWidth="1"/>
    <col min="14084" max="14084" width="7.1328125" style="2" customWidth="1"/>
    <col min="14085" max="14085" width="3.3984375" style="2" customWidth="1"/>
    <col min="14086" max="14086" width="8.73046875" style="2"/>
    <col min="14087" max="14087" width="19.59765625" style="2" customWidth="1"/>
    <col min="14088" max="14088" width="6" style="2" bestFit="1" customWidth="1"/>
    <col min="14089" max="14089" width="8.73046875" style="2"/>
    <col min="14090" max="14090" width="2.73046875" style="2" customWidth="1"/>
    <col min="14091" max="14091" width="8.73046875" style="2"/>
    <col min="14092" max="14092" width="21.73046875" style="2" bestFit="1" customWidth="1"/>
    <col min="14093" max="14093" width="4.265625" style="2" bestFit="1" customWidth="1"/>
    <col min="14094" max="14094" width="7" style="2" bestFit="1" customWidth="1"/>
    <col min="14095" max="14095" width="2.86328125" style="2" customWidth="1"/>
    <col min="14096" max="14096" width="10.265625" style="2" bestFit="1" customWidth="1"/>
    <col min="14097" max="14097" width="23" style="2" bestFit="1" customWidth="1"/>
    <col min="14098" max="14098" width="8.73046875" style="2"/>
    <col min="14099" max="14099" width="9.3984375" style="2" bestFit="1" customWidth="1"/>
    <col min="14100" max="14336" width="8.73046875" style="2"/>
    <col min="14337" max="14337" width="7.3984375" style="2" bestFit="1" customWidth="1"/>
    <col min="14338" max="14338" width="59.73046875" style="2" customWidth="1"/>
    <col min="14339" max="14339" width="4.73046875" style="2" bestFit="1" customWidth="1"/>
    <col min="14340" max="14340" width="7.1328125" style="2" customWidth="1"/>
    <col min="14341" max="14341" width="3.3984375" style="2" customWidth="1"/>
    <col min="14342" max="14342" width="8.73046875" style="2"/>
    <col min="14343" max="14343" width="19.59765625" style="2" customWidth="1"/>
    <col min="14344" max="14344" width="6" style="2" bestFit="1" customWidth="1"/>
    <col min="14345" max="14345" width="8.73046875" style="2"/>
    <col min="14346" max="14346" width="2.73046875" style="2" customWidth="1"/>
    <col min="14347" max="14347" width="8.73046875" style="2"/>
    <col min="14348" max="14348" width="21.73046875" style="2" bestFit="1" customWidth="1"/>
    <col min="14349" max="14349" width="4.265625" style="2" bestFit="1" customWidth="1"/>
    <col min="14350" max="14350" width="7" style="2" bestFit="1" customWidth="1"/>
    <col min="14351" max="14351" width="2.86328125" style="2" customWidth="1"/>
    <col min="14352" max="14352" width="10.265625" style="2" bestFit="1" customWidth="1"/>
    <col min="14353" max="14353" width="23" style="2" bestFit="1" customWidth="1"/>
    <col min="14354" max="14354" width="8.73046875" style="2"/>
    <col min="14355" max="14355" width="9.3984375" style="2" bestFit="1" customWidth="1"/>
    <col min="14356" max="14592" width="8.73046875" style="2"/>
    <col min="14593" max="14593" width="7.3984375" style="2" bestFit="1" customWidth="1"/>
    <col min="14594" max="14594" width="59.73046875" style="2" customWidth="1"/>
    <col min="14595" max="14595" width="4.73046875" style="2" bestFit="1" customWidth="1"/>
    <col min="14596" max="14596" width="7.1328125" style="2" customWidth="1"/>
    <col min="14597" max="14597" width="3.3984375" style="2" customWidth="1"/>
    <col min="14598" max="14598" width="8.73046875" style="2"/>
    <col min="14599" max="14599" width="19.59765625" style="2" customWidth="1"/>
    <col min="14600" max="14600" width="6" style="2" bestFit="1" customWidth="1"/>
    <col min="14601" max="14601" width="8.73046875" style="2"/>
    <col min="14602" max="14602" width="2.73046875" style="2" customWidth="1"/>
    <col min="14603" max="14603" width="8.73046875" style="2"/>
    <col min="14604" max="14604" width="21.73046875" style="2" bestFit="1" customWidth="1"/>
    <col min="14605" max="14605" width="4.265625" style="2" bestFit="1" customWidth="1"/>
    <col min="14606" max="14606" width="7" style="2" bestFit="1" customWidth="1"/>
    <col min="14607" max="14607" width="2.86328125" style="2" customWidth="1"/>
    <col min="14608" max="14608" width="10.265625" style="2" bestFit="1" customWidth="1"/>
    <col min="14609" max="14609" width="23" style="2" bestFit="1" customWidth="1"/>
    <col min="14610" max="14610" width="8.73046875" style="2"/>
    <col min="14611" max="14611" width="9.3984375" style="2" bestFit="1" customWidth="1"/>
    <col min="14612" max="14848" width="8.73046875" style="2"/>
    <col min="14849" max="14849" width="7.3984375" style="2" bestFit="1" customWidth="1"/>
    <col min="14850" max="14850" width="59.73046875" style="2" customWidth="1"/>
    <col min="14851" max="14851" width="4.73046875" style="2" bestFit="1" customWidth="1"/>
    <col min="14852" max="14852" width="7.1328125" style="2" customWidth="1"/>
    <col min="14853" max="14853" width="3.3984375" style="2" customWidth="1"/>
    <col min="14854" max="14854" width="8.73046875" style="2"/>
    <col min="14855" max="14855" width="19.59765625" style="2" customWidth="1"/>
    <col min="14856" max="14856" width="6" style="2" bestFit="1" customWidth="1"/>
    <col min="14857" max="14857" width="8.73046875" style="2"/>
    <col min="14858" max="14858" width="2.73046875" style="2" customWidth="1"/>
    <col min="14859" max="14859" width="8.73046875" style="2"/>
    <col min="14860" max="14860" width="21.73046875" style="2" bestFit="1" customWidth="1"/>
    <col min="14861" max="14861" width="4.265625" style="2" bestFit="1" customWidth="1"/>
    <col min="14862" max="14862" width="7" style="2" bestFit="1" customWidth="1"/>
    <col min="14863" max="14863" width="2.86328125" style="2" customWidth="1"/>
    <col min="14864" max="14864" width="10.265625" style="2" bestFit="1" customWidth="1"/>
    <col min="14865" max="14865" width="23" style="2" bestFit="1" customWidth="1"/>
    <col min="14866" max="14866" width="8.73046875" style="2"/>
    <col min="14867" max="14867" width="9.3984375" style="2" bestFit="1" customWidth="1"/>
    <col min="14868" max="15104" width="8.73046875" style="2"/>
    <col min="15105" max="15105" width="7.3984375" style="2" bestFit="1" customWidth="1"/>
    <col min="15106" max="15106" width="59.73046875" style="2" customWidth="1"/>
    <col min="15107" max="15107" width="4.73046875" style="2" bestFit="1" customWidth="1"/>
    <col min="15108" max="15108" width="7.1328125" style="2" customWidth="1"/>
    <col min="15109" max="15109" width="3.3984375" style="2" customWidth="1"/>
    <col min="15110" max="15110" width="8.73046875" style="2"/>
    <col min="15111" max="15111" width="19.59765625" style="2" customWidth="1"/>
    <col min="15112" max="15112" width="6" style="2" bestFit="1" customWidth="1"/>
    <col min="15113" max="15113" width="8.73046875" style="2"/>
    <col min="15114" max="15114" width="2.73046875" style="2" customWidth="1"/>
    <col min="15115" max="15115" width="8.73046875" style="2"/>
    <col min="15116" max="15116" width="21.73046875" style="2" bestFit="1" customWidth="1"/>
    <col min="15117" max="15117" width="4.265625" style="2" bestFit="1" customWidth="1"/>
    <col min="15118" max="15118" width="7" style="2" bestFit="1" customWidth="1"/>
    <col min="15119" max="15119" width="2.86328125" style="2" customWidth="1"/>
    <col min="15120" max="15120" width="10.265625" style="2" bestFit="1" customWidth="1"/>
    <col min="15121" max="15121" width="23" style="2" bestFit="1" customWidth="1"/>
    <col min="15122" max="15122" width="8.73046875" style="2"/>
    <col min="15123" max="15123" width="9.3984375" style="2" bestFit="1" customWidth="1"/>
    <col min="15124" max="15360" width="8.73046875" style="2"/>
    <col min="15361" max="15361" width="7.3984375" style="2" bestFit="1" customWidth="1"/>
    <col min="15362" max="15362" width="59.73046875" style="2" customWidth="1"/>
    <col min="15363" max="15363" width="4.73046875" style="2" bestFit="1" customWidth="1"/>
    <col min="15364" max="15364" width="7.1328125" style="2" customWidth="1"/>
    <col min="15365" max="15365" width="3.3984375" style="2" customWidth="1"/>
    <col min="15366" max="15366" width="8.73046875" style="2"/>
    <col min="15367" max="15367" width="19.59765625" style="2" customWidth="1"/>
    <col min="15368" max="15368" width="6" style="2" bestFit="1" customWidth="1"/>
    <col min="15369" max="15369" width="8.73046875" style="2"/>
    <col min="15370" max="15370" width="2.73046875" style="2" customWidth="1"/>
    <col min="15371" max="15371" width="8.73046875" style="2"/>
    <col min="15372" max="15372" width="21.73046875" style="2" bestFit="1" customWidth="1"/>
    <col min="15373" max="15373" width="4.265625" style="2" bestFit="1" customWidth="1"/>
    <col min="15374" max="15374" width="7" style="2" bestFit="1" customWidth="1"/>
    <col min="15375" max="15375" width="2.86328125" style="2" customWidth="1"/>
    <col min="15376" max="15376" width="10.265625" style="2" bestFit="1" customWidth="1"/>
    <col min="15377" max="15377" width="23" style="2" bestFit="1" customWidth="1"/>
    <col min="15378" max="15378" width="8.73046875" style="2"/>
    <col min="15379" max="15379" width="9.3984375" style="2" bestFit="1" customWidth="1"/>
    <col min="15380" max="15616" width="8.73046875" style="2"/>
    <col min="15617" max="15617" width="7.3984375" style="2" bestFit="1" customWidth="1"/>
    <col min="15618" max="15618" width="59.73046875" style="2" customWidth="1"/>
    <col min="15619" max="15619" width="4.73046875" style="2" bestFit="1" customWidth="1"/>
    <col min="15620" max="15620" width="7.1328125" style="2" customWidth="1"/>
    <col min="15621" max="15621" width="3.3984375" style="2" customWidth="1"/>
    <col min="15622" max="15622" width="8.73046875" style="2"/>
    <col min="15623" max="15623" width="19.59765625" style="2" customWidth="1"/>
    <col min="15624" max="15624" width="6" style="2" bestFit="1" customWidth="1"/>
    <col min="15625" max="15625" width="8.73046875" style="2"/>
    <col min="15626" max="15626" width="2.73046875" style="2" customWidth="1"/>
    <col min="15627" max="15627" width="8.73046875" style="2"/>
    <col min="15628" max="15628" width="21.73046875" style="2" bestFit="1" customWidth="1"/>
    <col min="15629" max="15629" width="4.265625" style="2" bestFit="1" customWidth="1"/>
    <col min="15630" max="15630" width="7" style="2" bestFit="1" customWidth="1"/>
    <col min="15631" max="15631" width="2.86328125" style="2" customWidth="1"/>
    <col min="15632" max="15632" width="10.265625" style="2" bestFit="1" customWidth="1"/>
    <col min="15633" max="15633" width="23" style="2" bestFit="1" customWidth="1"/>
    <col min="15634" max="15634" width="8.73046875" style="2"/>
    <col min="15635" max="15635" width="9.3984375" style="2" bestFit="1" customWidth="1"/>
    <col min="15636" max="15872" width="8.73046875" style="2"/>
    <col min="15873" max="15873" width="7.3984375" style="2" bestFit="1" customWidth="1"/>
    <col min="15874" max="15874" width="59.73046875" style="2" customWidth="1"/>
    <col min="15875" max="15875" width="4.73046875" style="2" bestFit="1" customWidth="1"/>
    <col min="15876" max="15876" width="7.1328125" style="2" customWidth="1"/>
    <col min="15877" max="15877" width="3.3984375" style="2" customWidth="1"/>
    <col min="15878" max="15878" width="8.73046875" style="2"/>
    <col min="15879" max="15879" width="19.59765625" style="2" customWidth="1"/>
    <col min="15880" max="15880" width="6" style="2" bestFit="1" customWidth="1"/>
    <col min="15881" max="15881" width="8.73046875" style="2"/>
    <col min="15882" max="15882" width="2.73046875" style="2" customWidth="1"/>
    <col min="15883" max="15883" width="8.73046875" style="2"/>
    <col min="15884" max="15884" width="21.73046875" style="2" bestFit="1" customWidth="1"/>
    <col min="15885" max="15885" width="4.265625" style="2" bestFit="1" customWidth="1"/>
    <col min="15886" max="15886" width="7" style="2" bestFit="1" customWidth="1"/>
    <col min="15887" max="15887" width="2.86328125" style="2" customWidth="1"/>
    <col min="15888" max="15888" width="10.265625" style="2" bestFit="1" customWidth="1"/>
    <col min="15889" max="15889" width="23" style="2" bestFit="1" customWidth="1"/>
    <col min="15890" max="15890" width="8.73046875" style="2"/>
    <col min="15891" max="15891" width="9.3984375" style="2" bestFit="1" customWidth="1"/>
    <col min="15892" max="16128" width="8.73046875" style="2"/>
    <col min="16129" max="16129" width="7.3984375" style="2" bestFit="1" customWidth="1"/>
    <col min="16130" max="16130" width="59.73046875" style="2" customWidth="1"/>
    <col min="16131" max="16131" width="4.73046875" style="2" bestFit="1" customWidth="1"/>
    <col min="16132" max="16132" width="7.1328125" style="2" customWidth="1"/>
    <col min="16133" max="16133" width="3.3984375" style="2" customWidth="1"/>
    <col min="16134" max="16134" width="8.73046875" style="2"/>
    <col min="16135" max="16135" width="19.59765625" style="2" customWidth="1"/>
    <col min="16136" max="16136" width="6" style="2" bestFit="1" customWidth="1"/>
    <col min="16137" max="16137" width="8.73046875" style="2"/>
    <col min="16138" max="16138" width="2.73046875" style="2" customWidth="1"/>
    <col min="16139" max="16139" width="8.73046875" style="2"/>
    <col min="16140" max="16140" width="21.73046875" style="2" bestFit="1" customWidth="1"/>
    <col min="16141" max="16141" width="4.265625" style="2" bestFit="1" customWidth="1"/>
    <col min="16142" max="16142" width="7" style="2" bestFit="1" customWidth="1"/>
    <col min="16143" max="16143" width="2.86328125" style="2" customWidth="1"/>
    <col min="16144" max="16144" width="10.265625" style="2" bestFit="1" customWidth="1"/>
    <col min="16145" max="16145" width="23" style="2" bestFit="1" customWidth="1"/>
    <col min="16146" max="16146" width="8.73046875" style="2"/>
    <col min="16147" max="16147" width="9.3984375" style="2" bestFit="1" customWidth="1"/>
    <col min="16148" max="16384" width="8.73046875" style="2"/>
  </cols>
  <sheetData>
    <row r="1" spans="1:21" ht="15.75" x14ac:dyDescent="0.5">
      <c r="A1" s="317" t="s">
        <v>142</v>
      </c>
      <c r="B1" s="317"/>
      <c r="C1" s="317"/>
      <c r="D1" s="317"/>
      <c r="F1" s="317" t="s">
        <v>143</v>
      </c>
      <c r="G1" s="317"/>
      <c r="H1" s="317"/>
      <c r="I1" s="317"/>
      <c r="K1" s="317" t="s">
        <v>144</v>
      </c>
      <c r="L1" s="317"/>
      <c r="M1" s="317"/>
      <c r="N1" s="317"/>
      <c r="P1" s="317" t="s">
        <v>145</v>
      </c>
      <c r="Q1" s="317"/>
      <c r="R1" s="317"/>
      <c r="S1" s="317"/>
    </row>
    <row r="2" spans="1:21" ht="14.65" thickBot="1" x14ac:dyDescent="0.5">
      <c r="A2" s="95" t="s">
        <v>146</v>
      </c>
      <c r="B2" s="95" t="s">
        <v>147</v>
      </c>
      <c r="C2" s="95" t="s">
        <v>148</v>
      </c>
      <c r="D2" s="96" t="s">
        <v>149</v>
      </c>
      <c r="F2" s="95" t="s">
        <v>146</v>
      </c>
      <c r="G2" s="95" t="s">
        <v>147</v>
      </c>
      <c r="H2" s="95" t="s">
        <v>148</v>
      </c>
      <c r="I2" s="96" t="s">
        <v>149</v>
      </c>
      <c r="K2" s="95" t="s">
        <v>146</v>
      </c>
      <c r="L2" s="95" t="s">
        <v>147</v>
      </c>
      <c r="M2" s="95" t="s">
        <v>148</v>
      </c>
      <c r="N2" s="96" t="s">
        <v>149</v>
      </c>
      <c r="P2" s="95" t="s">
        <v>146</v>
      </c>
      <c r="Q2" s="95" t="s">
        <v>147</v>
      </c>
      <c r="R2" s="95" t="s">
        <v>148</v>
      </c>
      <c r="S2" s="96" t="s">
        <v>149</v>
      </c>
    </row>
    <row r="3" spans="1:21" ht="15" customHeight="1" x14ac:dyDescent="0.45">
      <c r="A3" s="293" t="s">
        <v>150</v>
      </c>
      <c r="B3" s="97" t="s">
        <v>151</v>
      </c>
      <c r="C3" s="73">
        <v>460</v>
      </c>
      <c r="D3" s="98" t="s">
        <v>152</v>
      </c>
      <c r="F3" s="293" t="s">
        <v>153</v>
      </c>
      <c r="G3" s="54" t="s">
        <v>154</v>
      </c>
      <c r="H3" s="73">
        <f>275</f>
        <v>275</v>
      </c>
      <c r="I3" s="99"/>
      <c r="K3" s="298" t="s">
        <v>155</v>
      </c>
      <c r="L3" s="54" t="s">
        <v>156</v>
      </c>
      <c r="M3" s="55">
        <v>130</v>
      </c>
      <c r="N3" s="285">
        <f>SUM(M3:M9)</f>
        <v>485</v>
      </c>
      <c r="P3" s="293" t="s">
        <v>157</v>
      </c>
      <c r="Q3" s="54" t="s">
        <v>158</v>
      </c>
      <c r="R3" s="73">
        <v>201.6</v>
      </c>
      <c r="S3" s="285"/>
    </row>
    <row r="4" spans="1:21" x14ac:dyDescent="0.45">
      <c r="A4" s="283"/>
      <c r="B4" s="58" t="s">
        <v>159</v>
      </c>
      <c r="C4" s="37">
        <v>290</v>
      </c>
      <c r="D4" s="100"/>
      <c r="F4" s="283"/>
      <c r="G4" s="56" t="s">
        <v>160</v>
      </c>
      <c r="H4" s="37">
        <f>140</f>
        <v>140</v>
      </c>
      <c r="I4" s="101"/>
      <c r="K4" s="299"/>
      <c r="L4" s="56" t="s">
        <v>161</v>
      </c>
      <c r="M4" s="58">
        <v>80</v>
      </c>
      <c r="N4" s="286"/>
      <c r="P4" s="283"/>
      <c r="Q4" s="56" t="s">
        <v>162</v>
      </c>
      <c r="R4" s="37">
        <v>580</v>
      </c>
      <c r="S4" s="286"/>
    </row>
    <row r="5" spans="1:21" x14ac:dyDescent="0.45">
      <c r="A5" s="283"/>
      <c r="B5" s="56" t="s">
        <v>163</v>
      </c>
      <c r="C5" s="37">
        <v>190</v>
      </c>
      <c r="D5" s="100"/>
      <c r="F5" s="283"/>
      <c r="G5" s="102" t="s">
        <v>164</v>
      </c>
      <c r="H5" s="103">
        <v>100</v>
      </c>
      <c r="I5" s="101"/>
      <c r="K5" s="299"/>
      <c r="L5" s="56" t="s">
        <v>165</v>
      </c>
      <c r="M5" s="58">
        <v>170</v>
      </c>
      <c r="N5" s="286"/>
      <c r="P5" s="283"/>
      <c r="Q5" s="56" t="s">
        <v>166</v>
      </c>
      <c r="R5" s="37">
        <v>680</v>
      </c>
      <c r="S5" s="286"/>
    </row>
    <row r="6" spans="1:21" x14ac:dyDescent="0.45">
      <c r="A6" s="283"/>
      <c r="B6" s="58" t="s">
        <v>167</v>
      </c>
      <c r="C6" s="37">
        <v>190</v>
      </c>
      <c r="D6" s="100"/>
      <c r="F6" s="283"/>
      <c r="G6" s="104" t="s">
        <v>168</v>
      </c>
      <c r="H6" s="103">
        <v>35</v>
      </c>
      <c r="I6" s="101"/>
      <c r="K6" s="299"/>
      <c r="L6" s="56" t="s">
        <v>169</v>
      </c>
      <c r="M6" s="58">
        <v>5</v>
      </c>
      <c r="N6" s="286"/>
      <c r="P6" s="283"/>
      <c r="Q6" s="56" t="s">
        <v>170</v>
      </c>
      <c r="R6" s="37">
        <v>320</v>
      </c>
      <c r="S6" s="286"/>
    </row>
    <row r="7" spans="1:21" ht="14.65" thickBot="1" x14ac:dyDescent="0.5">
      <c r="A7" s="283"/>
      <c r="B7" s="56" t="s">
        <v>171</v>
      </c>
      <c r="C7" s="37">
        <v>350</v>
      </c>
      <c r="D7" s="100"/>
      <c r="F7" s="283"/>
      <c r="G7" s="105" t="s">
        <v>172</v>
      </c>
      <c r="H7" s="106">
        <v>13</v>
      </c>
      <c r="I7" s="101"/>
      <c r="K7" s="299"/>
      <c r="L7" s="56" t="s">
        <v>173</v>
      </c>
      <c r="M7" s="58">
        <v>5</v>
      </c>
      <c r="N7" s="286"/>
      <c r="P7" s="283"/>
      <c r="Q7" s="78" t="s">
        <v>174</v>
      </c>
      <c r="R7" s="74">
        <v>560</v>
      </c>
      <c r="S7" s="286"/>
    </row>
    <row r="8" spans="1:21" ht="15" customHeight="1" x14ac:dyDescent="0.45">
      <c r="A8" s="283"/>
      <c r="B8" s="58" t="s">
        <v>175</v>
      </c>
      <c r="C8" s="37">
        <v>70</v>
      </c>
      <c r="D8" s="100"/>
      <c r="F8" s="283"/>
      <c r="G8" s="107" t="s">
        <v>176</v>
      </c>
      <c r="H8" s="108">
        <v>125</v>
      </c>
      <c r="I8" s="101"/>
      <c r="K8" s="299"/>
      <c r="L8" s="56" t="s">
        <v>177</v>
      </c>
      <c r="M8" s="58">
        <v>5</v>
      </c>
      <c r="N8" s="286"/>
      <c r="P8" s="293" t="s">
        <v>178</v>
      </c>
      <c r="Q8" s="109" t="s">
        <v>179</v>
      </c>
      <c r="R8" s="110">
        <v>1075</v>
      </c>
      <c r="S8" s="111">
        <v>135</v>
      </c>
    </row>
    <row r="9" spans="1:21" x14ac:dyDescent="0.45">
      <c r="A9" s="283"/>
      <c r="B9" s="58" t="s">
        <v>180</v>
      </c>
      <c r="C9" s="37">
        <v>420</v>
      </c>
      <c r="D9" s="100"/>
      <c r="F9" s="283"/>
      <c r="G9" s="112" t="s">
        <v>79</v>
      </c>
      <c r="H9" s="108">
        <v>147</v>
      </c>
      <c r="I9" s="101"/>
      <c r="K9" s="299"/>
      <c r="L9" s="56" t="s">
        <v>181</v>
      </c>
      <c r="M9" s="58">
        <v>90</v>
      </c>
      <c r="N9" s="318"/>
      <c r="P9" s="283"/>
      <c r="Q9" s="113" t="s">
        <v>182</v>
      </c>
      <c r="R9" s="114">
        <f>99/3</f>
        <v>33</v>
      </c>
      <c r="S9" s="115" t="s">
        <v>183</v>
      </c>
    </row>
    <row r="10" spans="1:21" ht="14.65" thickBot="1" x14ac:dyDescent="0.5">
      <c r="A10" s="283"/>
      <c r="B10" s="58" t="s">
        <v>184</v>
      </c>
      <c r="C10" s="37">
        <v>40</v>
      </c>
      <c r="D10" s="100"/>
      <c r="F10" s="284"/>
      <c r="G10" s="116" t="s">
        <v>185</v>
      </c>
      <c r="H10" s="117">
        <v>25</v>
      </c>
      <c r="I10" s="118"/>
      <c r="K10" s="299"/>
      <c r="L10" s="56" t="s">
        <v>186</v>
      </c>
      <c r="M10" s="58">
        <v>110</v>
      </c>
      <c r="N10" s="80">
        <v>110</v>
      </c>
      <c r="P10" s="283"/>
      <c r="Q10" s="56"/>
      <c r="R10" s="37"/>
      <c r="S10" s="119">
        <f>R7/3</f>
        <v>186.66666666666666</v>
      </c>
    </row>
    <row r="11" spans="1:21" ht="14.65" thickBot="1" x14ac:dyDescent="0.5">
      <c r="A11" s="283"/>
      <c r="B11" s="56" t="s">
        <v>187</v>
      </c>
      <c r="C11" s="58">
        <v>35</v>
      </c>
      <c r="D11" s="100"/>
      <c r="F11" s="297" t="s">
        <v>188</v>
      </c>
      <c r="G11" s="120" t="s">
        <v>189</v>
      </c>
      <c r="H11" s="121">
        <v>130</v>
      </c>
      <c r="I11" s="122">
        <f>H11+H13+H14+H15+H16+H18</f>
        <v>347</v>
      </c>
      <c r="K11" s="299"/>
      <c r="L11" s="123" t="s">
        <v>190</v>
      </c>
      <c r="M11" s="124">
        <v>123</v>
      </c>
      <c r="N11" s="125">
        <f>N3+M11</f>
        <v>608</v>
      </c>
      <c r="P11" s="283"/>
      <c r="Q11" s="56"/>
      <c r="R11" s="37"/>
      <c r="S11" s="119" t="s">
        <v>191</v>
      </c>
    </row>
    <row r="12" spans="1:21" ht="15" customHeight="1" x14ac:dyDescent="0.45">
      <c r="A12" s="283"/>
      <c r="B12" s="58" t="s">
        <v>192</v>
      </c>
      <c r="C12" s="37">
        <f>100/3</f>
        <v>33.333333333333336</v>
      </c>
      <c r="D12" s="100"/>
      <c r="F12" s="291"/>
      <c r="G12" s="126" t="s">
        <v>101</v>
      </c>
      <c r="H12" s="127">
        <v>251</v>
      </c>
      <c r="I12" s="128">
        <f>H12+H13+H17+H18+H16+H14</f>
        <v>517</v>
      </c>
      <c r="K12" s="307" t="s">
        <v>193</v>
      </c>
      <c r="L12" s="54" t="s">
        <v>194</v>
      </c>
      <c r="M12" s="55">
        <f>98*2</f>
        <v>196</v>
      </c>
      <c r="N12" s="285">
        <f>SUM(M12:M19)</f>
        <v>1843</v>
      </c>
      <c r="P12" s="283"/>
      <c r="Q12" s="56" t="s">
        <v>195</v>
      </c>
      <c r="R12" s="37">
        <v>769</v>
      </c>
      <c r="S12" s="129"/>
      <c r="U12" s="2">
        <f>R12/2</f>
        <v>384.5</v>
      </c>
    </row>
    <row r="13" spans="1:21" ht="14.65" thickBot="1" x14ac:dyDescent="0.5">
      <c r="A13" s="284"/>
      <c r="B13" s="60" t="s">
        <v>196</v>
      </c>
      <c r="C13" s="130">
        <v>220</v>
      </c>
      <c r="D13" s="131"/>
      <c r="F13" s="291"/>
      <c r="G13" s="126" t="s">
        <v>197</v>
      </c>
      <c r="H13" s="127">
        <v>80</v>
      </c>
      <c r="I13" s="101"/>
      <c r="K13" s="308"/>
      <c r="L13" s="56" t="s">
        <v>198</v>
      </c>
      <c r="M13" s="58">
        <f>275*3</f>
        <v>825</v>
      </c>
      <c r="N13" s="286"/>
      <c r="P13" s="283"/>
      <c r="Q13" s="56" t="s">
        <v>199</v>
      </c>
      <c r="R13" s="37">
        <v>407</v>
      </c>
      <c r="S13" s="129"/>
      <c r="U13" s="2">
        <f>U12+45.5</f>
        <v>430</v>
      </c>
    </row>
    <row r="14" spans="1:21" ht="15" customHeight="1" x14ac:dyDescent="0.45">
      <c r="A14" s="310" t="s">
        <v>200</v>
      </c>
      <c r="B14" s="55" t="s">
        <v>201</v>
      </c>
      <c r="C14" s="55">
        <v>190</v>
      </c>
      <c r="D14" s="132"/>
      <c r="F14" s="291"/>
      <c r="G14" s="126" t="s">
        <v>173</v>
      </c>
      <c r="H14" s="127">
        <v>1</v>
      </c>
      <c r="I14" s="128" t="s">
        <v>202</v>
      </c>
      <c r="K14" s="308"/>
      <c r="L14" s="58" t="s">
        <v>203</v>
      </c>
      <c r="M14" s="58">
        <v>78</v>
      </c>
      <c r="N14" s="286"/>
      <c r="P14" s="283"/>
      <c r="Q14" s="56" t="s">
        <v>204</v>
      </c>
      <c r="R14" s="37">
        <v>404</v>
      </c>
      <c r="S14" s="129"/>
      <c r="U14" s="2">
        <f>99/2</f>
        <v>49.5</v>
      </c>
    </row>
    <row r="15" spans="1:21" ht="14.65" thickBot="1" x14ac:dyDescent="0.5">
      <c r="A15" s="311"/>
      <c r="B15" s="61" t="s">
        <v>205</v>
      </c>
      <c r="C15" s="61">
        <v>200</v>
      </c>
      <c r="D15" s="133"/>
      <c r="F15" s="291"/>
      <c r="G15" s="126" t="s">
        <v>206</v>
      </c>
      <c r="H15" s="127">
        <v>1</v>
      </c>
      <c r="I15" s="128">
        <f>I11+I12</f>
        <v>864</v>
      </c>
      <c r="K15" s="308"/>
      <c r="L15" s="58" t="s">
        <v>207</v>
      </c>
      <c r="M15" s="58">
        <f>43*2</f>
        <v>86</v>
      </c>
      <c r="N15" s="286"/>
      <c r="P15" s="283"/>
      <c r="Q15" s="56" t="s">
        <v>208</v>
      </c>
      <c r="R15" s="37">
        <v>617</v>
      </c>
      <c r="S15" s="129"/>
    </row>
    <row r="16" spans="1:21" ht="14.65" thickBot="1" x14ac:dyDescent="0.5">
      <c r="A16" s="312" t="s">
        <v>209</v>
      </c>
      <c r="B16" s="134" t="s">
        <v>210</v>
      </c>
      <c r="C16" s="73">
        <f>501-250</f>
        <v>251</v>
      </c>
      <c r="D16" s="135"/>
      <c r="F16" s="291"/>
      <c r="G16" s="126" t="s">
        <v>211</v>
      </c>
      <c r="H16" s="127">
        <f>110</f>
        <v>110</v>
      </c>
      <c r="I16" s="101"/>
      <c r="K16" s="308"/>
      <c r="L16" s="56" t="s">
        <v>212</v>
      </c>
      <c r="M16" s="58">
        <v>1</v>
      </c>
      <c r="N16" s="286"/>
      <c r="P16" s="284"/>
      <c r="Q16" s="123" t="s">
        <v>213</v>
      </c>
      <c r="R16" s="136">
        <v>637</v>
      </c>
      <c r="S16" s="129"/>
    </row>
    <row r="17" spans="1:20" x14ac:dyDescent="0.45">
      <c r="A17" s="313"/>
      <c r="B17" s="137" t="s">
        <v>214</v>
      </c>
      <c r="C17" s="37">
        <f>501</f>
        <v>501</v>
      </c>
      <c r="D17" s="138"/>
      <c r="F17" s="291"/>
      <c r="G17" s="139" t="s">
        <v>215</v>
      </c>
      <c r="H17" s="140">
        <v>50</v>
      </c>
      <c r="I17" s="101"/>
      <c r="K17" s="308"/>
      <c r="L17" s="58" t="s">
        <v>216</v>
      </c>
      <c r="M17" s="58">
        <v>270</v>
      </c>
      <c r="N17" s="286"/>
      <c r="P17" s="307" t="s">
        <v>217</v>
      </c>
      <c r="Q17" s="141" t="s">
        <v>218</v>
      </c>
      <c r="R17" s="73">
        <v>300</v>
      </c>
      <c r="S17" s="142"/>
    </row>
    <row r="18" spans="1:20" ht="14.65" thickBot="1" x14ac:dyDescent="0.5">
      <c r="A18" s="313"/>
      <c r="B18" s="137" t="s">
        <v>219</v>
      </c>
      <c r="C18" s="37">
        <f>394/2</f>
        <v>197</v>
      </c>
      <c r="D18" s="143"/>
      <c r="F18" s="292"/>
      <c r="G18" s="144" t="s">
        <v>220</v>
      </c>
      <c r="H18" s="145">
        <v>25</v>
      </c>
      <c r="I18" s="118"/>
      <c r="K18" s="308"/>
      <c r="L18" s="58" t="s">
        <v>221</v>
      </c>
      <c r="M18" s="58">
        <v>187</v>
      </c>
      <c r="N18" s="286"/>
      <c r="P18" s="308"/>
      <c r="Q18" s="146" t="s">
        <v>222</v>
      </c>
      <c r="R18" s="37">
        <v>500</v>
      </c>
      <c r="S18" s="147" t="s">
        <v>223</v>
      </c>
    </row>
    <row r="19" spans="1:20" ht="15" customHeight="1" thickBot="1" x14ac:dyDescent="0.5">
      <c r="A19" s="313"/>
      <c r="B19" s="148" t="s">
        <v>130</v>
      </c>
      <c r="C19" s="37">
        <v>80</v>
      </c>
      <c r="D19" s="138"/>
      <c r="F19" s="297" t="s">
        <v>224</v>
      </c>
      <c r="G19" s="56" t="s">
        <v>225</v>
      </c>
      <c r="H19" s="73">
        <v>150</v>
      </c>
      <c r="I19" s="315">
        <f>SUM(H19:H24)</f>
        <v>395</v>
      </c>
      <c r="K19" s="308"/>
      <c r="L19" s="60" t="s">
        <v>226</v>
      </c>
      <c r="M19" s="61">
        <f>50*4</f>
        <v>200</v>
      </c>
      <c r="N19" s="287"/>
      <c r="P19" s="308"/>
      <c r="Q19" s="146" t="s">
        <v>227</v>
      </c>
      <c r="R19" s="37">
        <v>1200</v>
      </c>
      <c r="S19" s="147" t="s">
        <v>228</v>
      </c>
    </row>
    <row r="20" spans="1:20" x14ac:dyDescent="0.45">
      <c r="A20" s="313"/>
      <c r="B20" s="137" t="s">
        <v>91</v>
      </c>
      <c r="C20" s="37">
        <v>190</v>
      </c>
      <c r="D20" s="149"/>
      <c r="F20" s="291"/>
      <c r="G20" s="56" t="s">
        <v>229</v>
      </c>
      <c r="H20" s="37">
        <v>20</v>
      </c>
      <c r="I20" s="316"/>
      <c r="K20" s="308"/>
      <c r="L20" s="54" t="s">
        <v>230</v>
      </c>
      <c r="M20" s="55">
        <v>90</v>
      </c>
      <c r="N20" s="285">
        <f>SUM(M20:M26)</f>
        <v>537.75</v>
      </c>
      <c r="P20" s="308"/>
      <c r="Q20" s="146" t="s">
        <v>231</v>
      </c>
      <c r="R20" s="37">
        <v>970</v>
      </c>
      <c r="S20" s="150">
        <f>R20/2</f>
        <v>485</v>
      </c>
    </row>
    <row r="21" spans="1:20" ht="14.65" thickBot="1" x14ac:dyDescent="0.5">
      <c r="A21" s="313"/>
      <c r="B21" s="137" t="s">
        <v>232</v>
      </c>
      <c r="C21" s="37">
        <v>232</v>
      </c>
      <c r="D21" s="149"/>
      <c r="F21" s="291"/>
      <c r="G21" s="56" t="s">
        <v>229</v>
      </c>
      <c r="H21" s="37">
        <v>20</v>
      </c>
      <c r="I21" s="316"/>
      <c r="K21" s="308"/>
      <c r="L21" s="56" t="s">
        <v>233</v>
      </c>
      <c r="M21" s="58">
        <f>28*3</f>
        <v>84</v>
      </c>
      <c r="N21" s="286"/>
      <c r="P21" s="309"/>
      <c r="Q21" s="151" t="s">
        <v>234</v>
      </c>
      <c r="R21" s="77">
        <v>134</v>
      </c>
      <c r="S21" s="152"/>
    </row>
    <row r="22" spans="1:20" ht="14.65" thickBot="1" x14ac:dyDescent="0.5">
      <c r="A22" s="313"/>
      <c r="B22" s="153" t="s">
        <v>235</v>
      </c>
      <c r="C22" s="74">
        <v>60</v>
      </c>
      <c r="D22" s="149"/>
      <c r="F22" s="291"/>
      <c r="G22" s="56" t="s">
        <v>236</v>
      </c>
      <c r="H22" s="37">
        <v>80</v>
      </c>
      <c r="I22" s="316"/>
      <c r="K22" s="308"/>
      <c r="L22" s="56" t="s">
        <v>237</v>
      </c>
      <c r="M22" s="58">
        <f>316/4</f>
        <v>79</v>
      </c>
      <c r="N22" s="286"/>
      <c r="P22" s="277" t="s">
        <v>238</v>
      </c>
      <c r="Q22" s="54" t="s">
        <v>239</v>
      </c>
      <c r="R22" s="55">
        <v>970</v>
      </c>
      <c r="S22" s="154" t="s">
        <v>240</v>
      </c>
    </row>
    <row r="23" spans="1:20" ht="15" customHeight="1" x14ac:dyDescent="0.45">
      <c r="A23" s="293" t="s">
        <v>241</v>
      </c>
      <c r="B23" s="55" t="s">
        <v>242</v>
      </c>
      <c r="C23" s="55">
        <v>490</v>
      </c>
      <c r="D23" s="155" t="s">
        <v>243</v>
      </c>
      <c r="F23" s="291"/>
      <c r="G23" s="56" t="s">
        <v>220</v>
      </c>
      <c r="H23" s="37">
        <v>15</v>
      </c>
      <c r="I23" s="316"/>
      <c r="K23" s="308"/>
      <c r="L23" s="56" t="s">
        <v>244</v>
      </c>
      <c r="M23" s="58">
        <f>411/4</f>
        <v>102.75</v>
      </c>
      <c r="N23" s="286"/>
      <c r="P23" s="278"/>
      <c r="Q23" s="56" t="s">
        <v>245</v>
      </c>
      <c r="R23" s="58">
        <v>13</v>
      </c>
      <c r="S23" s="156">
        <f>R22/2</f>
        <v>485</v>
      </c>
    </row>
    <row r="24" spans="1:20" x14ac:dyDescent="0.45">
      <c r="A24" s="283"/>
      <c r="B24" s="58" t="s">
        <v>246</v>
      </c>
      <c r="C24" s="58">
        <v>210</v>
      </c>
      <c r="D24" s="157" t="s">
        <v>247</v>
      </c>
      <c r="F24" s="291"/>
      <c r="G24" s="56" t="s">
        <v>248</v>
      </c>
      <c r="H24" s="37">
        <v>110</v>
      </c>
      <c r="I24" s="316"/>
      <c r="K24" s="308"/>
      <c r="L24" s="56" t="s">
        <v>249</v>
      </c>
      <c r="M24" s="58">
        <v>2</v>
      </c>
      <c r="N24" s="286"/>
      <c r="P24" s="278"/>
      <c r="Q24" s="56"/>
      <c r="R24" s="58"/>
      <c r="S24" s="158"/>
    </row>
    <row r="25" spans="1:20" ht="14.65" thickBot="1" x14ac:dyDescent="0.5">
      <c r="A25" s="283"/>
      <c r="B25" s="58" t="s">
        <v>250</v>
      </c>
      <c r="C25" s="58">
        <v>15</v>
      </c>
      <c r="D25" s="156"/>
      <c r="F25" s="314"/>
      <c r="G25" s="159" t="s">
        <v>251</v>
      </c>
      <c r="H25" s="160">
        <v>560</v>
      </c>
      <c r="I25" s="161">
        <f>I19+H25</f>
        <v>955</v>
      </c>
      <c r="K25" s="308"/>
      <c r="L25" s="56" t="s">
        <v>215</v>
      </c>
      <c r="M25" s="58">
        <v>100</v>
      </c>
      <c r="N25" s="286"/>
      <c r="P25" s="278"/>
      <c r="Q25" s="78"/>
      <c r="R25" s="79"/>
      <c r="S25" s="158"/>
    </row>
    <row r="26" spans="1:20" ht="15.75" customHeight="1" thickBot="1" x14ac:dyDescent="0.5">
      <c r="A26" s="283"/>
      <c r="B26" s="56" t="s">
        <v>252</v>
      </c>
      <c r="C26" s="58">
        <v>90</v>
      </c>
      <c r="D26" s="157" t="s">
        <v>253</v>
      </c>
      <c r="F26" s="293" t="s">
        <v>254</v>
      </c>
      <c r="G26" s="63" t="s">
        <v>255</v>
      </c>
      <c r="H26" s="75">
        <v>60</v>
      </c>
      <c r="I26" s="99"/>
      <c r="K26" s="308"/>
      <c r="L26" s="60" t="s">
        <v>256</v>
      </c>
      <c r="M26" s="61">
        <v>80</v>
      </c>
      <c r="N26" s="287"/>
      <c r="P26" s="294" t="s">
        <v>257</v>
      </c>
      <c r="Q26" s="72" t="s">
        <v>258</v>
      </c>
      <c r="R26" s="64">
        <v>420</v>
      </c>
      <c r="S26" s="162">
        <f>SUM(R26:R27)</f>
        <v>1005</v>
      </c>
    </row>
    <row r="27" spans="1:20" ht="14.65" thickBot="1" x14ac:dyDescent="0.5">
      <c r="A27" s="283"/>
      <c r="B27" s="163" t="s">
        <v>259</v>
      </c>
      <c r="C27" s="58">
        <f>50/5</f>
        <v>10</v>
      </c>
      <c r="D27" s="164"/>
      <c r="F27" s="283"/>
      <c r="G27" s="65" t="s">
        <v>260</v>
      </c>
      <c r="H27" s="76">
        <v>30</v>
      </c>
      <c r="I27" s="101"/>
      <c r="K27" s="309"/>
      <c r="L27" s="165" t="s">
        <v>261</v>
      </c>
      <c r="M27" s="166">
        <v>97</v>
      </c>
      <c r="N27" s="167">
        <v>97</v>
      </c>
      <c r="P27" s="295"/>
      <c r="Q27" s="168" t="s">
        <v>262</v>
      </c>
      <c r="R27" s="66">
        <v>585</v>
      </c>
      <c r="S27" s="169"/>
    </row>
    <row r="28" spans="1:20" ht="14.65" thickBot="1" x14ac:dyDescent="0.5">
      <c r="A28" s="283"/>
      <c r="B28" s="163" t="s">
        <v>263</v>
      </c>
      <c r="C28" s="58">
        <f>90/5</f>
        <v>18</v>
      </c>
      <c r="D28" s="170" t="s">
        <v>264</v>
      </c>
      <c r="F28" s="283"/>
      <c r="G28" s="65" t="s">
        <v>265</v>
      </c>
      <c r="H28" s="76">
        <v>20</v>
      </c>
      <c r="I28" s="101"/>
      <c r="K28" s="293" t="s">
        <v>266</v>
      </c>
      <c r="L28" s="54" t="s">
        <v>267</v>
      </c>
      <c r="M28" s="55">
        <v>517</v>
      </c>
      <c r="N28" s="99"/>
      <c r="P28" s="295"/>
      <c r="Q28" s="171" t="s">
        <v>268</v>
      </c>
      <c r="R28" s="172"/>
      <c r="S28" s="173">
        <v>503</v>
      </c>
    </row>
    <row r="29" spans="1:20" ht="15" customHeight="1" x14ac:dyDescent="0.45">
      <c r="A29" s="283"/>
      <c r="B29" s="56" t="s">
        <v>269</v>
      </c>
      <c r="C29" s="58">
        <v>5</v>
      </c>
      <c r="D29" s="174"/>
      <c r="F29" s="283"/>
      <c r="G29" s="65" t="s">
        <v>270</v>
      </c>
      <c r="H29" s="76">
        <v>70</v>
      </c>
      <c r="I29" s="101"/>
      <c r="K29" s="283"/>
      <c r="L29" s="56" t="s">
        <v>271</v>
      </c>
      <c r="M29" s="58">
        <v>726</v>
      </c>
      <c r="N29" s="158" t="s">
        <v>240</v>
      </c>
      <c r="P29" s="295"/>
      <c r="Q29" s="72" t="s">
        <v>272</v>
      </c>
      <c r="R29" s="64">
        <v>7</v>
      </c>
      <c r="S29" s="162">
        <f>SUM(R29:R33)</f>
        <v>337</v>
      </c>
    </row>
    <row r="30" spans="1:20" x14ac:dyDescent="0.45">
      <c r="A30" s="283"/>
      <c r="B30" s="58" t="s">
        <v>273</v>
      </c>
      <c r="C30" s="58">
        <v>10</v>
      </c>
      <c r="D30" s="158" t="s">
        <v>274</v>
      </c>
      <c r="F30" s="283"/>
      <c r="G30" s="65" t="s">
        <v>275</v>
      </c>
      <c r="H30" s="76">
        <v>10</v>
      </c>
      <c r="I30" s="101"/>
      <c r="K30" s="283"/>
      <c r="L30" s="113" t="s">
        <v>276</v>
      </c>
      <c r="M30" s="175">
        <v>697</v>
      </c>
      <c r="N30" s="158">
        <v>349</v>
      </c>
      <c r="P30" s="295"/>
      <c r="Q30" s="168" t="s">
        <v>277</v>
      </c>
      <c r="R30" s="66">
        <f>29+100</f>
        <v>129</v>
      </c>
      <c r="S30" s="169"/>
      <c r="T30" s="176"/>
    </row>
    <row r="31" spans="1:20" x14ac:dyDescent="0.45">
      <c r="A31" s="283"/>
      <c r="B31" s="58" t="s">
        <v>278</v>
      </c>
      <c r="C31" s="58">
        <v>50</v>
      </c>
      <c r="D31" s="158"/>
      <c r="F31" s="283"/>
      <c r="G31" s="65" t="s">
        <v>68</v>
      </c>
      <c r="H31" s="76">
        <v>160</v>
      </c>
      <c r="I31" s="101"/>
      <c r="K31" s="283"/>
      <c r="L31" s="56" t="s">
        <v>279</v>
      </c>
      <c r="M31" s="58">
        <v>612</v>
      </c>
      <c r="N31" s="177" t="s">
        <v>280</v>
      </c>
      <c r="P31" s="295"/>
      <c r="Q31" s="168" t="s">
        <v>281</v>
      </c>
      <c r="R31" s="66">
        <v>103</v>
      </c>
      <c r="S31" s="169"/>
    </row>
    <row r="32" spans="1:20" ht="14.65" thickBot="1" x14ac:dyDescent="0.5">
      <c r="A32" s="284"/>
      <c r="B32" s="61" t="s">
        <v>282</v>
      </c>
      <c r="C32" s="61">
        <v>160</v>
      </c>
      <c r="D32" s="178"/>
      <c r="F32" s="284"/>
      <c r="G32" s="67" t="s">
        <v>283</v>
      </c>
      <c r="H32" s="77">
        <v>70</v>
      </c>
      <c r="I32" s="118"/>
      <c r="K32" s="283"/>
      <c r="L32" s="113" t="s">
        <v>284</v>
      </c>
      <c r="M32" s="175">
        <v>220</v>
      </c>
      <c r="N32" s="158">
        <f>N30+M32</f>
        <v>569</v>
      </c>
      <c r="P32" s="295"/>
      <c r="Q32" s="168" t="s">
        <v>285</v>
      </c>
      <c r="R32" s="66">
        <v>60</v>
      </c>
      <c r="S32" s="169"/>
    </row>
    <row r="33" spans="1:19" ht="15" customHeight="1" thickBot="1" x14ac:dyDescent="0.5">
      <c r="A33" s="297" t="s">
        <v>286</v>
      </c>
      <c r="B33" s="54" t="s">
        <v>287</v>
      </c>
      <c r="C33" s="73">
        <f>116*2</f>
        <v>232</v>
      </c>
      <c r="D33" s="154" t="s">
        <v>288</v>
      </c>
      <c r="F33" s="298" t="s">
        <v>289</v>
      </c>
      <c r="G33" s="179" t="s">
        <v>290</v>
      </c>
      <c r="H33" s="180">
        <f>62*3</f>
        <v>186</v>
      </c>
      <c r="I33" s="301">
        <f>SUM(H33:H36)</f>
        <v>400</v>
      </c>
      <c r="K33" s="283"/>
      <c r="L33" s="78" t="s">
        <v>291</v>
      </c>
      <c r="M33" s="79">
        <v>420</v>
      </c>
      <c r="N33" s="101"/>
      <c r="P33" s="296"/>
      <c r="Q33" s="71" t="s">
        <v>292</v>
      </c>
      <c r="R33" s="181">
        <v>38</v>
      </c>
      <c r="S33" s="182"/>
    </row>
    <row r="34" spans="1:19" ht="15.75" customHeight="1" x14ac:dyDescent="0.45">
      <c r="A34" s="291"/>
      <c r="B34" s="56" t="s">
        <v>293</v>
      </c>
      <c r="C34" s="37">
        <v>350</v>
      </c>
      <c r="D34" s="174">
        <f>C33+C38+90</f>
        <v>492</v>
      </c>
      <c r="F34" s="299"/>
      <c r="G34" s="183" t="s">
        <v>294</v>
      </c>
      <c r="H34" s="184">
        <f>60*3</f>
        <v>180</v>
      </c>
      <c r="I34" s="302"/>
      <c r="K34" s="277" t="s">
        <v>316</v>
      </c>
      <c r="L34" s="54" t="s">
        <v>317</v>
      </c>
      <c r="M34" s="195">
        <f>620/2</f>
        <v>310</v>
      </c>
      <c r="N34" s="196"/>
      <c r="P34" s="304" t="s">
        <v>295</v>
      </c>
      <c r="Q34" s="63" t="s">
        <v>296</v>
      </c>
      <c r="R34" s="64">
        <v>230</v>
      </c>
      <c r="S34" s="285">
        <f>SUM(R34:R38)</f>
        <v>783</v>
      </c>
    </row>
    <row r="35" spans="1:19" ht="15.75" customHeight="1" x14ac:dyDescent="0.45">
      <c r="A35" s="291"/>
      <c r="B35" s="56" t="s">
        <v>297</v>
      </c>
      <c r="C35" s="37">
        <v>460</v>
      </c>
      <c r="D35" s="101"/>
      <c r="F35" s="299"/>
      <c r="G35" s="185" t="s">
        <v>298</v>
      </c>
      <c r="H35" s="186">
        <f>10*3</f>
        <v>30</v>
      </c>
      <c r="I35" s="302"/>
      <c r="K35" s="283"/>
      <c r="L35" s="56" t="s">
        <v>319</v>
      </c>
      <c r="M35" s="197">
        <f>-10/2</f>
        <v>-5</v>
      </c>
      <c r="N35" s="198"/>
      <c r="P35" s="305"/>
      <c r="Q35" s="65" t="s">
        <v>299</v>
      </c>
      <c r="R35" s="66">
        <v>120</v>
      </c>
      <c r="S35" s="286"/>
    </row>
    <row r="36" spans="1:19" x14ac:dyDescent="0.45">
      <c r="A36" s="291"/>
      <c r="B36" s="56" t="s">
        <v>300</v>
      </c>
      <c r="C36" s="37">
        <v>580</v>
      </c>
      <c r="D36" s="138" t="s">
        <v>301</v>
      </c>
      <c r="F36" s="299"/>
      <c r="G36" s="187" t="s">
        <v>302</v>
      </c>
      <c r="H36" s="188">
        <v>4</v>
      </c>
      <c r="I36" s="303"/>
      <c r="K36" s="283"/>
      <c r="L36" s="200" t="s">
        <v>320</v>
      </c>
      <c r="M36" s="197">
        <f>5/2</f>
        <v>2.5</v>
      </c>
      <c r="N36" s="198"/>
      <c r="P36" s="305"/>
      <c r="Q36" s="65" t="s">
        <v>65</v>
      </c>
      <c r="R36" s="66">
        <v>4</v>
      </c>
      <c r="S36" s="286"/>
    </row>
    <row r="37" spans="1:19" x14ac:dyDescent="0.45">
      <c r="A37" s="291"/>
      <c r="B37" s="56" t="s">
        <v>303</v>
      </c>
      <c r="C37" s="37">
        <v>180</v>
      </c>
      <c r="D37" s="157">
        <f>C34+C38+90</f>
        <v>610</v>
      </c>
      <c r="F37" s="299"/>
      <c r="G37" s="189" t="s">
        <v>304</v>
      </c>
      <c r="H37" s="190">
        <f>110/2</f>
        <v>55</v>
      </c>
      <c r="I37" s="191">
        <f>I33+H37</f>
        <v>455</v>
      </c>
      <c r="K37" s="283"/>
      <c r="L37" s="201" t="s">
        <v>55</v>
      </c>
      <c r="M37" s="197">
        <f>150/2</f>
        <v>75</v>
      </c>
      <c r="N37" s="198"/>
      <c r="P37" s="305"/>
      <c r="Q37" s="56" t="s">
        <v>305</v>
      </c>
      <c r="R37" s="59">
        <v>229</v>
      </c>
      <c r="S37" s="286"/>
    </row>
    <row r="38" spans="1:19" ht="16.5" customHeight="1" thickBot="1" x14ac:dyDescent="0.5">
      <c r="A38" s="291"/>
      <c r="B38" s="56" t="s">
        <v>306</v>
      </c>
      <c r="C38" s="37">
        <f>C39/2</f>
        <v>170</v>
      </c>
      <c r="D38" s="147"/>
      <c r="F38" s="300"/>
      <c r="G38" s="60" t="s">
        <v>307</v>
      </c>
      <c r="H38" s="77">
        <v>488</v>
      </c>
      <c r="I38" s="89"/>
      <c r="K38" s="283"/>
      <c r="L38" s="200" t="s">
        <v>323</v>
      </c>
      <c r="M38" s="197">
        <f>5/2</f>
        <v>2.5</v>
      </c>
      <c r="N38" s="198"/>
      <c r="P38" s="306"/>
      <c r="Q38" s="60" t="s">
        <v>308</v>
      </c>
      <c r="R38" s="192">
        <f>(150/12)*16</f>
        <v>200</v>
      </c>
      <c r="S38" s="287"/>
    </row>
    <row r="39" spans="1:19" ht="14.65" thickBot="1" x14ac:dyDescent="0.5">
      <c r="A39" s="292"/>
      <c r="B39" s="193" t="s">
        <v>309</v>
      </c>
      <c r="C39" s="77">
        <v>340</v>
      </c>
      <c r="D39" s="194"/>
      <c r="F39" s="277" t="s">
        <v>310</v>
      </c>
      <c r="G39" s="54" t="s">
        <v>311</v>
      </c>
      <c r="H39" s="73">
        <v>223</v>
      </c>
      <c r="I39" s="99"/>
      <c r="K39" s="284"/>
      <c r="L39" s="205" t="s">
        <v>325</v>
      </c>
      <c r="M39" s="206"/>
      <c r="N39" s="207"/>
    </row>
    <row r="40" spans="1:19" x14ac:dyDescent="0.45">
      <c r="A40" s="277" t="s">
        <v>312</v>
      </c>
      <c r="B40" s="54" t="s">
        <v>313</v>
      </c>
      <c r="C40" s="55">
        <v>310</v>
      </c>
      <c r="D40" s="288">
        <f>SUM(C40:C45)</f>
        <v>230</v>
      </c>
      <c r="F40" s="283"/>
      <c r="G40" s="56" t="s">
        <v>314</v>
      </c>
      <c r="H40" s="37">
        <v>90</v>
      </c>
      <c r="I40" s="101"/>
      <c r="K40" s="219"/>
      <c r="L40" s="91"/>
      <c r="M40" s="220"/>
      <c r="N40" s="26"/>
    </row>
    <row r="41" spans="1:19" ht="15" customHeight="1" x14ac:dyDescent="0.45">
      <c r="A41" s="278"/>
      <c r="B41" s="56" t="s">
        <v>315</v>
      </c>
      <c r="C41" s="58">
        <f>-170/2</f>
        <v>-85</v>
      </c>
      <c r="D41" s="289"/>
      <c r="F41" s="283"/>
      <c r="G41" s="56" t="s">
        <v>68</v>
      </c>
      <c r="H41" s="37">
        <v>149</v>
      </c>
      <c r="I41" s="101"/>
      <c r="K41" s="219"/>
      <c r="L41" s="91"/>
      <c r="M41" s="220"/>
      <c r="N41" s="26"/>
    </row>
    <row r="42" spans="1:19" x14ac:dyDescent="0.45">
      <c r="A42" s="278"/>
      <c r="B42" s="56" t="s">
        <v>318</v>
      </c>
      <c r="C42" s="58">
        <v>15</v>
      </c>
      <c r="D42" s="289"/>
      <c r="F42" s="283"/>
      <c r="G42" s="58"/>
      <c r="H42" s="37"/>
      <c r="I42" s="101"/>
      <c r="K42" s="92"/>
      <c r="L42" s="91"/>
      <c r="M42" s="220"/>
      <c r="N42" s="26"/>
    </row>
    <row r="43" spans="1:19" ht="14.65" thickBot="1" x14ac:dyDescent="0.5">
      <c r="A43" s="278"/>
      <c r="B43" s="56" t="s">
        <v>320</v>
      </c>
      <c r="C43" s="199">
        <v>10</v>
      </c>
      <c r="D43" s="289"/>
      <c r="F43" s="284"/>
      <c r="G43" s="61"/>
      <c r="H43" s="77"/>
      <c r="I43" s="118"/>
      <c r="K43" s="92"/>
      <c r="L43" s="221"/>
      <c r="M43" s="220"/>
      <c r="N43" s="26"/>
    </row>
    <row r="44" spans="1:19" x14ac:dyDescent="0.45">
      <c r="A44" s="278"/>
      <c r="B44" s="56" t="s">
        <v>321</v>
      </c>
      <c r="C44" s="199">
        <v>-10</v>
      </c>
      <c r="D44" s="289"/>
      <c r="K44" s="92"/>
      <c r="L44" s="222"/>
      <c r="M44" s="220"/>
      <c r="N44" s="26"/>
    </row>
    <row r="45" spans="1:19" ht="14.65" thickBot="1" x14ac:dyDescent="0.5">
      <c r="A45" s="278"/>
      <c r="B45" s="60" t="s">
        <v>322</v>
      </c>
      <c r="C45" s="202">
        <v>-10</v>
      </c>
      <c r="D45" s="290"/>
      <c r="K45" s="92"/>
      <c r="L45" s="221"/>
      <c r="M45" s="220"/>
      <c r="N45" s="26"/>
    </row>
    <row r="46" spans="1:19" x14ac:dyDescent="0.45">
      <c r="A46" s="278"/>
      <c r="B46" s="70" t="s">
        <v>324</v>
      </c>
      <c r="C46" s="203">
        <f>280/85*85</f>
        <v>280</v>
      </c>
      <c r="D46" s="204"/>
      <c r="K46" s="92"/>
      <c r="L46" s="222"/>
      <c r="M46" s="220"/>
      <c r="N46" s="26"/>
    </row>
    <row r="47" spans="1:19" ht="14.65" thickBot="1" x14ac:dyDescent="0.5">
      <c r="A47" s="279"/>
      <c r="B47" s="60" t="s">
        <v>326</v>
      </c>
      <c r="C47" s="61">
        <v>1</v>
      </c>
      <c r="D47" s="208"/>
      <c r="K47" s="26"/>
      <c r="L47" s="26"/>
      <c r="M47" s="26"/>
      <c r="N47" s="26"/>
    </row>
    <row r="48" spans="1:19" x14ac:dyDescent="0.45">
      <c r="A48" s="272" t="s">
        <v>327</v>
      </c>
      <c r="B48" s="209" t="s">
        <v>328</v>
      </c>
      <c r="C48" s="73">
        <v>290</v>
      </c>
      <c r="D48" s="88"/>
      <c r="K48" s="26"/>
      <c r="L48" s="26"/>
      <c r="M48" s="26"/>
      <c r="N48" s="26"/>
    </row>
    <row r="49" spans="1:14" ht="15" customHeight="1" x14ac:dyDescent="0.45">
      <c r="A49" s="291"/>
      <c r="B49" s="210" t="s">
        <v>329</v>
      </c>
      <c r="C49" s="37">
        <v>610</v>
      </c>
      <c r="D49" s="81"/>
      <c r="K49" s="26"/>
      <c r="L49" s="26"/>
      <c r="M49" s="26"/>
      <c r="N49" s="26"/>
    </row>
    <row r="50" spans="1:14" x14ac:dyDescent="0.45">
      <c r="A50" s="291"/>
      <c r="B50" s="56" t="s">
        <v>330</v>
      </c>
      <c r="C50" s="37">
        <v>390</v>
      </c>
      <c r="D50" s="81"/>
      <c r="K50" s="26"/>
      <c r="L50" s="26"/>
      <c r="M50" s="26"/>
      <c r="N50" s="26"/>
    </row>
    <row r="51" spans="1:14" x14ac:dyDescent="0.45">
      <c r="A51" s="291"/>
      <c r="B51" s="56" t="s">
        <v>331</v>
      </c>
      <c r="C51" s="37">
        <v>590</v>
      </c>
      <c r="D51" s="81"/>
    </row>
    <row r="52" spans="1:14" ht="14.65" thickBot="1" x14ac:dyDescent="0.5">
      <c r="A52" s="292"/>
      <c r="B52" s="60" t="s">
        <v>332</v>
      </c>
      <c r="C52" s="77">
        <v>780</v>
      </c>
      <c r="D52" s="89"/>
    </row>
    <row r="53" spans="1:14" x14ac:dyDescent="0.45">
      <c r="A53" s="272" t="s">
        <v>333</v>
      </c>
      <c r="B53" s="63" t="s">
        <v>334</v>
      </c>
      <c r="C53" s="211">
        <f>175+165+10+50+100</f>
        <v>500</v>
      </c>
      <c r="D53" s="275">
        <f>C53+C54+C55</f>
        <v>627</v>
      </c>
    </row>
    <row r="54" spans="1:14" x14ac:dyDescent="0.45">
      <c r="A54" s="273"/>
      <c r="B54" s="65" t="s">
        <v>335</v>
      </c>
      <c r="C54" s="66">
        <v>77</v>
      </c>
      <c r="D54" s="276"/>
    </row>
    <row r="55" spans="1:14" ht="14.65" thickBot="1" x14ac:dyDescent="0.5">
      <c r="A55" s="274"/>
      <c r="B55" s="83" t="s">
        <v>336</v>
      </c>
      <c r="C55" s="212">
        <v>50</v>
      </c>
      <c r="D55" s="276"/>
    </row>
    <row r="56" spans="1:14" x14ac:dyDescent="0.45">
      <c r="A56" s="277" t="s">
        <v>337</v>
      </c>
      <c r="B56" s="213" t="s">
        <v>338</v>
      </c>
      <c r="C56" s="214">
        <f>70*3</f>
        <v>210</v>
      </c>
      <c r="D56" s="280" t="s">
        <v>339</v>
      </c>
    </row>
    <row r="57" spans="1:14" x14ac:dyDescent="0.45">
      <c r="A57" s="278"/>
      <c r="B57" s="215" t="s">
        <v>340</v>
      </c>
      <c r="C57" s="216">
        <f>129*2</f>
        <v>258</v>
      </c>
      <c r="D57" s="281"/>
    </row>
    <row r="58" spans="1:14" x14ac:dyDescent="0.45">
      <c r="A58" s="278"/>
      <c r="B58" s="215" t="s">
        <v>341</v>
      </c>
      <c r="C58" s="216">
        <v>110</v>
      </c>
      <c r="D58" s="281"/>
    </row>
    <row r="59" spans="1:14" x14ac:dyDescent="0.45">
      <c r="A59" s="278"/>
      <c r="B59" s="215" t="s">
        <v>342</v>
      </c>
      <c r="C59" s="216">
        <f>50*2</f>
        <v>100</v>
      </c>
      <c r="D59" s="281"/>
    </row>
    <row r="60" spans="1:14" x14ac:dyDescent="0.45">
      <c r="A60" s="278"/>
      <c r="B60" s="215" t="s">
        <v>343</v>
      </c>
      <c r="C60" s="216">
        <v>10</v>
      </c>
      <c r="D60" s="281"/>
    </row>
    <row r="61" spans="1:14" x14ac:dyDescent="0.45">
      <c r="A61" s="278"/>
      <c r="B61" s="215" t="s">
        <v>344</v>
      </c>
      <c r="C61" s="216">
        <f>100</f>
        <v>100</v>
      </c>
      <c r="D61" s="281"/>
    </row>
    <row r="62" spans="1:14" ht="14.65" thickBot="1" x14ac:dyDescent="0.5">
      <c r="A62" s="279"/>
      <c r="B62" s="217" t="s">
        <v>345</v>
      </c>
      <c r="C62" s="218">
        <f>25*3</f>
        <v>75</v>
      </c>
      <c r="D62" s="282"/>
    </row>
  </sheetData>
  <mergeCells count="39">
    <mergeCell ref="A1:D1"/>
    <mergeCell ref="F1:I1"/>
    <mergeCell ref="K1:N1"/>
    <mergeCell ref="P1:S1"/>
    <mergeCell ref="A3:A13"/>
    <mergeCell ref="F3:F10"/>
    <mergeCell ref="K3:K11"/>
    <mergeCell ref="N3:N9"/>
    <mergeCell ref="P3:P7"/>
    <mergeCell ref="S3:S7"/>
    <mergeCell ref="P8:P16"/>
    <mergeCell ref="F11:F18"/>
    <mergeCell ref="K12:K27"/>
    <mergeCell ref="N12:N19"/>
    <mergeCell ref="A14:A15"/>
    <mergeCell ref="A16:A22"/>
    <mergeCell ref="P17:P21"/>
    <mergeCell ref="F19:F25"/>
    <mergeCell ref="I19:I24"/>
    <mergeCell ref="N20:N26"/>
    <mergeCell ref="P22:P25"/>
    <mergeCell ref="A23:A32"/>
    <mergeCell ref="F26:F32"/>
    <mergeCell ref="P26:P33"/>
    <mergeCell ref="K28:K33"/>
    <mergeCell ref="A33:A39"/>
    <mergeCell ref="F33:F38"/>
    <mergeCell ref="I33:I36"/>
    <mergeCell ref="P34:P38"/>
    <mergeCell ref="S34:S38"/>
    <mergeCell ref="F39:F43"/>
    <mergeCell ref="A40:A47"/>
    <mergeCell ref="D40:D45"/>
    <mergeCell ref="A48:A52"/>
    <mergeCell ref="A53:A55"/>
    <mergeCell ref="D53:D55"/>
    <mergeCell ref="A56:A62"/>
    <mergeCell ref="D56:D62"/>
    <mergeCell ref="K34:K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K76"/>
  <sheetViews>
    <sheetView workbookViewId="0">
      <selection activeCell="F39" sqref="F39"/>
    </sheetView>
  </sheetViews>
  <sheetFormatPr defaultColWidth="8.73046875" defaultRowHeight="14.25" x14ac:dyDescent="0.45"/>
  <cols>
    <col min="1" max="1" width="3.86328125" style="2" customWidth="1"/>
    <col min="2" max="2" width="10.3984375" style="24" bestFit="1" customWidth="1"/>
    <col min="3" max="3" width="23.86328125" style="2" bestFit="1" customWidth="1"/>
    <col min="4" max="4" width="10.265625" style="30" bestFit="1" customWidth="1"/>
    <col min="5" max="5" width="4.73046875" style="2" customWidth="1"/>
    <col min="6" max="6" width="25.73046875" style="2" bestFit="1" customWidth="1"/>
    <col min="7" max="7" width="28.265625" style="2" bestFit="1" customWidth="1"/>
    <col min="8" max="251" width="8.73046875" style="2"/>
    <col min="252" max="252" width="3.86328125" style="2" customWidth="1"/>
    <col min="253" max="253" width="10.3984375" style="2" bestFit="1" customWidth="1"/>
    <col min="254" max="254" width="23.86328125" style="2" bestFit="1" customWidth="1"/>
    <col min="255" max="255" width="10.265625" style="2" bestFit="1" customWidth="1"/>
    <col min="256" max="256" width="4.73046875" style="2" customWidth="1"/>
    <col min="257" max="257" width="6.59765625" style="2" bestFit="1" customWidth="1"/>
    <col min="258" max="258" width="19.265625" style="2" bestFit="1" customWidth="1"/>
    <col min="259" max="259" width="5.73046875" style="2" bestFit="1" customWidth="1"/>
    <col min="260" max="260" width="7.265625" style="2" bestFit="1" customWidth="1"/>
    <col min="261" max="261" width="4.73046875" style="2" customWidth="1"/>
    <col min="262" max="262" width="25.73046875" style="2" bestFit="1" customWidth="1"/>
    <col min="263" max="263" width="28.265625" style="2" bestFit="1" customWidth="1"/>
    <col min="264" max="507" width="8.73046875" style="2"/>
    <col min="508" max="508" width="3.86328125" style="2" customWidth="1"/>
    <col min="509" max="509" width="10.3984375" style="2" bestFit="1" customWidth="1"/>
    <col min="510" max="510" width="23.86328125" style="2" bestFit="1" customWidth="1"/>
    <col min="511" max="511" width="10.265625" style="2" bestFit="1" customWidth="1"/>
    <col min="512" max="512" width="4.73046875" style="2" customWidth="1"/>
    <col min="513" max="513" width="6.59765625" style="2" bestFit="1" customWidth="1"/>
    <col min="514" max="514" width="19.265625" style="2" bestFit="1" customWidth="1"/>
    <col min="515" max="515" width="5.73046875" style="2" bestFit="1" customWidth="1"/>
    <col min="516" max="516" width="7.265625" style="2" bestFit="1" customWidth="1"/>
    <col min="517" max="517" width="4.73046875" style="2" customWidth="1"/>
    <col min="518" max="518" width="25.73046875" style="2" bestFit="1" customWidth="1"/>
    <col min="519" max="519" width="28.265625" style="2" bestFit="1" customWidth="1"/>
    <col min="520" max="763" width="8.73046875" style="2"/>
    <col min="764" max="764" width="3.86328125" style="2" customWidth="1"/>
    <col min="765" max="765" width="10.3984375" style="2" bestFit="1" customWidth="1"/>
    <col min="766" max="766" width="23.86328125" style="2" bestFit="1" customWidth="1"/>
    <col min="767" max="767" width="10.265625" style="2" bestFit="1" customWidth="1"/>
    <col min="768" max="768" width="4.73046875" style="2" customWidth="1"/>
    <col min="769" max="769" width="6.59765625" style="2" bestFit="1" customWidth="1"/>
    <col min="770" max="770" width="19.265625" style="2" bestFit="1" customWidth="1"/>
    <col min="771" max="771" width="5.73046875" style="2" bestFit="1" customWidth="1"/>
    <col min="772" max="772" width="7.265625" style="2" bestFit="1" customWidth="1"/>
    <col min="773" max="773" width="4.73046875" style="2" customWidth="1"/>
    <col min="774" max="774" width="25.73046875" style="2" bestFit="1" customWidth="1"/>
    <col min="775" max="775" width="28.265625" style="2" bestFit="1" customWidth="1"/>
    <col min="776" max="1019" width="8.73046875" style="2"/>
    <col min="1020" max="1020" width="3.86328125" style="2" customWidth="1"/>
    <col min="1021" max="1021" width="10.3984375" style="2" bestFit="1" customWidth="1"/>
    <col min="1022" max="1022" width="23.86328125" style="2" bestFit="1" customWidth="1"/>
    <col min="1023" max="1023" width="10.265625" style="2" bestFit="1" customWidth="1"/>
    <col min="1024" max="1024" width="4.73046875" style="2" customWidth="1"/>
    <col min="1025" max="1025" width="6.59765625" style="2" bestFit="1" customWidth="1"/>
    <col min="1026" max="1026" width="19.265625" style="2" bestFit="1" customWidth="1"/>
    <col min="1027" max="1027" width="5.73046875" style="2" bestFit="1" customWidth="1"/>
    <col min="1028" max="1028" width="7.265625" style="2" bestFit="1" customWidth="1"/>
    <col min="1029" max="1029" width="4.73046875" style="2" customWidth="1"/>
    <col min="1030" max="1030" width="25.73046875" style="2" bestFit="1" customWidth="1"/>
    <col min="1031" max="1031" width="28.265625" style="2" bestFit="1" customWidth="1"/>
    <col min="1032" max="1275" width="8.73046875" style="2"/>
    <col min="1276" max="1276" width="3.86328125" style="2" customWidth="1"/>
    <col min="1277" max="1277" width="10.3984375" style="2" bestFit="1" customWidth="1"/>
    <col min="1278" max="1278" width="23.86328125" style="2" bestFit="1" customWidth="1"/>
    <col min="1279" max="1279" width="10.265625" style="2" bestFit="1" customWidth="1"/>
    <col min="1280" max="1280" width="4.73046875" style="2" customWidth="1"/>
    <col min="1281" max="1281" width="6.59765625" style="2" bestFit="1" customWidth="1"/>
    <col min="1282" max="1282" width="19.265625" style="2" bestFit="1" customWidth="1"/>
    <col min="1283" max="1283" width="5.73046875" style="2" bestFit="1" customWidth="1"/>
    <col min="1284" max="1284" width="7.265625" style="2" bestFit="1" customWidth="1"/>
    <col min="1285" max="1285" width="4.73046875" style="2" customWidth="1"/>
    <col min="1286" max="1286" width="25.73046875" style="2" bestFit="1" customWidth="1"/>
    <col min="1287" max="1287" width="28.265625" style="2" bestFit="1" customWidth="1"/>
    <col min="1288" max="1531" width="8.73046875" style="2"/>
    <col min="1532" max="1532" width="3.86328125" style="2" customWidth="1"/>
    <col min="1533" max="1533" width="10.3984375" style="2" bestFit="1" customWidth="1"/>
    <col min="1534" max="1534" width="23.86328125" style="2" bestFit="1" customWidth="1"/>
    <col min="1535" max="1535" width="10.265625" style="2" bestFit="1" customWidth="1"/>
    <col min="1536" max="1536" width="4.73046875" style="2" customWidth="1"/>
    <col min="1537" max="1537" width="6.59765625" style="2" bestFit="1" customWidth="1"/>
    <col min="1538" max="1538" width="19.265625" style="2" bestFit="1" customWidth="1"/>
    <col min="1539" max="1539" width="5.73046875" style="2" bestFit="1" customWidth="1"/>
    <col min="1540" max="1540" width="7.265625" style="2" bestFit="1" customWidth="1"/>
    <col min="1541" max="1541" width="4.73046875" style="2" customWidth="1"/>
    <col min="1542" max="1542" width="25.73046875" style="2" bestFit="1" customWidth="1"/>
    <col min="1543" max="1543" width="28.265625" style="2" bestFit="1" customWidth="1"/>
    <col min="1544" max="1787" width="8.73046875" style="2"/>
    <col min="1788" max="1788" width="3.86328125" style="2" customWidth="1"/>
    <col min="1789" max="1789" width="10.3984375" style="2" bestFit="1" customWidth="1"/>
    <col min="1790" max="1790" width="23.86328125" style="2" bestFit="1" customWidth="1"/>
    <col min="1791" max="1791" width="10.265625" style="2" bestFit="1" customWidth="1"/>
    <col min="1792" max="1792" width="4.73046875" style="2" customWidth="1"/>
    <col min="1793" max="1793" width="6.59765625" style="2" bestFit="1" customWidth="1"/>
    <col min="1794" max="1794" width="19.265625" style="2" bestFit="1" customWidth="1"/>
    <col min="1795" max="1795" width="5.73046875" style="2" bestFit="1" customWidth="1"/>
    <col min="1796" max="1796" width="7.265625" style="2" bestFit="1" customWidth="1"/>
    <col min="1797" max="1797" width="4.73046875" style="2" customWidth="1"/>
    <col min="1798" max="1798" width="25.73046875" style="2" bestFit="1" customWidth="1"/>
    <col min="1799" max="1799" width="28.265625" style="2" bestFit="1" customWidth="1"/>
    <col min="1800" max="2043" width="8.73046875" style="2"/>
    <col min="2044" max="2044" width="3.86328125" style="2" customWidth="1"/>
    <col min="2045" max="2045" width="10.3984375" style="2" bestFit="1" customWidth="1"/>
    <col min="2046" max="2046" width="23.86328125" style="2" bestFit="1" customWidth="1"/>
    <col min="2047" max="2047" width="10.265625" style="2" bestFit="1" customWidth="1"/>
    <col min="2048" max="2048" width="4.73046875" style="2" customWidth="1"/>
    <col min="2049" max="2049" width="6.59765625" style="2" bestFit="1" customWidth="1"/>
    <col min="2050" max="2050" width="19.265625" style="2" bestFit="1" customWidth="1"/>
    <col min="2051" max="2051" width="5.73046875" style="2" bestFit="1" customWidth="1"/>
    <col min="2052" max="2052" width="7.265625" style="2" bestFit="1" customWidth="1"/>
    <col min="2053" max="2053" width="4.73046875" style="2" customWidth="1"/>
    <col min="2054" max="2054" width="25.73046875" style="2" bestFit="1" customWidth="1"/>
    <col min="2055" max="2055" width="28.265625" style="2" bestFit="1" customWidth="1"/>
    <col min="2056" max="2299" width="8.73046875" style="2"/>
    <col min="2300" max="2300" width="3.86328125" style="2" customWidth="1"/>
    <col min="2301" max="2301" width="10.3984375" style="2" bestFit="1" customWidth="1"/>
    <col min="2302" max="2302" width="23.86328125" style="2" bestFit="1" customWidth="1"/>
    <col min="2303" max="2303" width="10.265625" style="2" bestFit="1" customWidth="1"/>
    <col min="2304" max="2304" width="4.73046875" style="2" customWidth="1"/>
    <col min="2305" max="2305" width="6.59765625" style="2" bestFit="1" customWidth="1"/>
    <col min="2306" max="2306" width="19.265625" style="2" bestFit="1" customWidth="1"/>
    <col min="2307" max="2307" width="5.73046875" style="2" bestFit="1" customWidth="1"/>
    <col min="2308" max="2308" width="7.265625" style="2" bestFit="1" customWidth="1"/>
    <col min="2309" max="2309" width="4.73046875" style="2" customWidth="1"/>
    <col min="2310" max="2310" width="25.73046875" style="2" bestFit="1" customWidth="1"/>
    <col min="2311" max="2311" width="28.265625" style="2" bestFit="1" customWidth="1"/>
    <col min="2312" max="2555" width="8.73046875" style="2"/>
    <col min="2556" max="2556" width="3.86328125" style="2" customWidth="1"/>
    <col min="2557" max="2557" width="10.3984375" style="2" bestFit="1" customWidth="1"/>
    <col min="2558" max="2558" width="23.86328125" style="2" bestFit="1" customWidth="1"/>
    <col min="2559" max="2559" width="10.265625" style="2" bestFit="1" customWidth="1"/>
    <col min="2560" max="2560" width="4.73046875" style="2" customWidth="1"/>
    <col min="2561" max="2561" width="6.59765625" style="2" bestFit="1" customWidth="1"/>
    <col min="2562" max="2562" width="19.265625" style="2" bestFit="1" customWidth="1"/>
    <col min="2563" max="2563" width="5.73046875" style="2" bestFit="1" customWidth="1"/>
    <col min="2564" max="2564" width="7.265625" style="2" bestFit="1" customWidth="1"/>
    <col min="2565" max="2565" width="4.73046875" style="2" customWidth="1"/>
    <col min="2566" max="2566" width="25.73046875" style="2" bestFit="1" customWidth="1"/>
    <col min="2567" max="2567" width="28.265625" style="2" bestFit="1" customWidth="1"/>
    <col min="2568" max="2811" width="8.73046875" style="2"/>
    <col min="2812" max="2812" width="3.86328125" style="2" customWidth="1"/>
    <col min="2813" max="2813" width="10.3984375" style="2" bestFit="1" customWidth="1"/>
    <col min="2814" max="2814" width="23.86328125" style="2" bestFit="1" customWidth="1"/>
    <col min="2815" max="2815" width="10.265625" style="2" bestFit="1" customWidth="1"/>
    <col min="2816" max="2816" width="4.73046875" style="2" customWidth="1"/>
    <col min="2817" max="2817" width="6.59765625" style="2" bestFit="1" customWidth="1"/>
    <col min="2818" max="2818" width="19.265625" style="2" bestFit="1" customWidth="1"/>
    <col min="2819" max="2819" width="5.73046875" style="2" bestFit="1" customWidth="1"/>
    <col min="2820" max="2820" width="7.265625" style="2" bestFit="1" customWidth="1"/>
    <col min="2821" max="2821" width="4.73046875" style="2" customWidth="1"/>
    <col min="2822" max="2822" width="25.73046875" style="2" bestFit="1" customWidth="1"/>
    <col min="2823" max="2823" width="28.265625" style="2" bestFit="1" customWidth="1"/>
    <col min="2824" max="3067" width="8.73046875" style="2"/>
    <col min="3068" max="3068" width="3.86328125" style="2" customWidth="1"/>
    <col min="3069" max="3069" width="10.3984375" style="2" bestFit="1" customWidth="1"/>
    <col min="3070" max="3070" width="23.86328125" style="2" bestFit="1" customWidth="1"/>
    <col min="3071" max="3071" width="10.265625" style="2" bestFit="1" customWidth="1"/>
    <col min="3072" max="3072" width="4.73046875" style="2" customWidth="1"/>
    <col min="3073" max="3073" width="6.59765625" style="2" bestFit="1" customWidth="1"/>
    <col min="3074" max="3074" width="19.265625" style="2" bestFit="1" customWidth="1"/>
    <col min="3075" max="3075" width="5.73046875" style="2" bestFit="1" customWidth="1"/>
    <col min="3076" max="3076" width="7.265625" style="2" bestFit="1" customWidth="1"/>
    <col min="3077" max="3077" width="4.73046875" style="2" customWidth="1"/>
    <col min="3078" max="3078" width="25.73046875" style="2" bestFit="1" customWidth="1"/>
    <col min="3079" max="3079" width="28.265625" style="2" bestFit="1" customWidth="1"/>
    <col min="3080" max="3323" width="8.73046875" style="2"/>
    <col min="3324" max="3324" width="3.86328125" style="2" customWidth="1"/>
    <col min="3325" max="3325" width="10.3984375" style="2" bestFit="1" customWidth="1"/>
    <col min="3326" max="3326" width="23.86328125" style="2" bestFit="1" customWidth="1"/>
    <col min="3327" max="3327" width="10.265625" style="2" bestFit="1" customWidth="1"/>
    <col min="3328" max="3328" width="4.73046875" style="2" customWidth="1"/>
    <col min="3329" max="3329" width="6.59765625" style="2" bestFit="1" customWidth="1"/>
    <col min="3330" max="3330" width="19.265625" style="2" bestFit="1" customWidth="1"/>
    <col min="3331" max="3331" width="5.73046875" style="2" bestFit="1" customWidth="1"/>
    <col min="3332" max="3332" width="7.265625" style="2" bestFit="1" customWidth="1"/>
    <col min="3333" max="3333" width="4.73046875" style="2" customWidth="1"/>
    <col min="3334" max="3334" width="25.73046875" style="2" bestFit="1" customWidth="1"/>
    <col min="3335" max="3335" width="28.265625" style="2" bestFit="1" customWidth="1"/>
    <col min="3336" max="3579" width="8.73046875" style="2"/>
    <col min="3580" max="3580" width="3.86328125" style="2" customWidth="1"/>
    <col min="3581" max="3581" width="10.3984375" style="2" bestFit="1" customWidth="1"/>
    <col min="3582" max="3582" width="23.86328125" style="2" bestFit="1" customWidth="1"/>
    <col min="3583" max="3583" width="10.265625" style="2" bestFit="1" customWidth="1"/>
    <col min="3584" max="3584" width="4.73046875" style="2" customWidth="1"/>
    <col min="3585" max="3585" width="6.59765625" style="2" bestFit="1" customWidth="1"/>
    <col min="3586" max="3586" width="19.265625" style="2" bestFit="1" customWidth="1"/>
    <col min="3587" max="3587" width="5.73046875" style="2" bestFit="1" customWidth="1"/>
    <col min="3588" max="3588" width="7.265625" style="2" bestFit="1" customWidth="1"/>
    <col min="3589" max="3589" width="4.73046875" style="2" customWidth="1"/>
    <col min="3590" max="3590" width="25.73046875" style="2" bestFit="1" customWidth="1"/>
    <col min="3591" max="3591" width="28.265625" style="2" bestFit="1" customWidth="1"/>
    <col min="3592" max="3835" width="8.73046875" style="2"/>
    <col min="3836" max="3836" width="3.86328125" style="2" customWidth="1"/>
    <col min="3837" max="3837" width="10.3984375" style="2" bestFit="1" customWidth="1"/>
    <col min="3838" max="3838" width="23.86328125" style="2" bestFit="1" customWidth="1"/>
    <col min="3839" max="3839" width="10.265625" style="2" bestFit="1" customWidth="1"/>
    <col min="3840" max="3840" width="4.73046875" style="2" customWidth="1"/>
    <col min="3841" max="3841" width="6.59765625" style="2" bestFit="1" customWidth="1"/>
    <col min="3842" max="3842" width="19.265625" style="2" bestFit="1" customWidth="1"/>
    <col min="3843" max="3843" width="5.73046875" style="2" bestFit="1" customWidth="1"/>
    <col min="3844" max="3844" width="7.265625" style="2" bestFit="1" customWidth="1"/>
    <col min="3845" max="3845" width="4.73046875" style="2" customWidth="1"/>
    <col min="3846" max="3846" width="25.73046875" style="2" bestFit="1" customWidth="1"/>
    <col min="3847" max="3847" width="28.265625" style="2" bestFit="1" customWidth="1"/>
    <col min="3848" max="4091" width="8.73046875" style="2"/>
    <col min="4092" max="4092" width="3.86328125" style="2" customWidth="1"/>
    <col min="4093" max="4093" width="10.3984375" style="2" bestFit="1" customWidth="1"/>
    <col min="4094" max="4094" width="23.86328125" style="2" bestFit="1" customWidth="1"/>
    <col min="4095" max="4095" width="10.265625" style="2" bestFit="1" customWidth="1"/>
    <col min="4096" max="4096" width="4.73046875" style="2" customWidth="1"/>
    <col min="4097" max="4097" width="6.59765625" style="2" bestFit="1" customWidth="1"/>
    <col min="4098" max="4098" width="19.265625" style="2" bestFit="1" customWidth="1"/>
    <col min="4099" max="4099" width="5.73046875" style="2" bestFit="1" customWidth="1"/>
    <col min="4100" max="4100" width="7.265625" style="2" bestFit="1" customWidth="1"/>
    <col min="4101" max="4101" width="4.73046875" style="2" customWidth="1"/>
    <col min="4102" max="4102" width="25.73046875" style="2" bestFit="1" customWidth="1"/>
    <col min="4103" max="4103" width="28.265625" style="2" bestFit="1" customWidth="1"/>
    <col min="4104" max="4347" width="8.73046875" style="2"/>
    <col min="4348" max="4348" width="3.86328125" style="2" customWidth="1"/>
    <col min="4349" max="4349" width="10.3984375" style="2" bestFit="1" customWidth="1"/>
    <col min="4350" max="4350" width="23.86328125" style="2" bestFit="1" customWidth="1"/>
    <col min="4351" max="4351" width="10.265625" style="2" bestFit="1" customWidth="1"/>
    <col min="4352" max="4352" width="4.73046875" style="2" customWidth="1"/>
    <col min="4353" max="4353" width="6.59765625" style="2" bestFit="1" customWidth="1"/>
    <col min="4354" max="4354" width="19.265625" style="2" bestFit="1" customWidth="1"/>
    <col min="4355" max="4355" width="5.73046875" style="2" bestFit="1" customWidth="1"/>
    <col min="4356" max="4356" width="7.265625" style="2" bestFit="1" customWidth="1"/>
    <col min="4357" max="4357" width="4.73046875" style="2" customWidth="1"/>
    <col min="4358" max="4358" width="25.73046875" style="2" bestFit="1" customWidth="1"/>
    <col min="4359" max="4359" width="28.265625" style="2" bestFit="1" customWidth="1"/>
    <col min="4360" max="4603" width="8.73046875" style="2"/>
    <col min="4604" max="4604" width="3.86328125" style="2" customWidth="1"/>
    <col min="4605" max="4605" width="10.3984375" style="2" bestFit="1" customWidth="1"/>
    <col min="4606" max="4606" width="23.86328125" style="2" bestFit="1" customWidth="1"/>
    <col min="4607" max="4607" width="10.265625" style="2" bestFit="1" customWidth="1"/>
    <col min="4608" max="4608" width="4.73046875" style="2" customWidth="1"/>
    <col min="4609" max="4609" width="6.59765625" style="2" bestFit="1" customWidth="1"/>
    <col min="4610" max="4610" width="19.265625" style="2" bestFit="1" customWidth="1"/>
    <col min="4611" max="4611" width="5.73046875" style="2" bestFit="1" customWidth="1"/>
    <col min="4612" max="4612" width="7.265625" style="2" bestFit="1" customWidth="1"/>
    <col min="4613" max="4613" width="4.73046875" style="2" customWidth="1"/>
    <col min="4614" max="4614" width="25.73046875" style="2" bestFit="1" customWidth="1"/>
    <col min="4615" max="4615" width="28.265625" style="2" bestFit="1" customWidth="1"/>
    <col min="4616" max="4859" width="8.73046875" style="2"/>
    <col min="4860" max="4860" width="3.86328125" style="2" customWidth="1"/>
    <col min="4861" max="4861" width="10.3984375" style="2" bestFit="1" customWidth="1"/>
    <col min="4862" max="4862" width="23.86328125" style="2" bestFit="1" customWidth="1"/>
    <col min="4863" max="4863" width="10.265625" style="2" bestFit="1" customWidth="1"/>
    <col min="4864" max="4864" width="4.73046875" style="2" customWidth="1"/>
    <col min="4865" max="4865" width="6.59765625" style="2" bestFit="1" customWidth="1"/>
    <col min="4866" max="4866" width="19.265625" style="2" bestFit="1" customWidth="1"/>
    <col min="4867" max="4867" width="5.73046875" style="2" bestFit="1" customWidth="1"/>
    <col min="4868" max="4868" width="7.265625" style="2" bestFit="1" customWidth="1"/>
    <col min="4869" max="4869" width="4.73046875" style="2" customWidth="1"/>
    <col min="4870" max="4870" width="25.73046875" style="2" bestFit="1" customWidth="1"/>
    <col min="4871" max="4871" width="28.265625" style="2" bestFit="1" customWidth="1"/>
    <col min="4872" max="5115" width="8.73046875" style="2"/>
    <col min="5116" max="5116" width="3.86328125" style="2" customWidth="1"/>
    <col min="5117" max="5117" width="10.3984375" style="2" bestFit="1" customWidth="1"/>
    <col min="5118" max="5118" width="23.86328125" style="2" bestFit="1" customWidth="1"/>
    <col min="5119" max="5119" width="10.265625" style="2" bestFit="1" customWidth="1"/>
    <col min="5120" max="5120" width="4.73046875" style="2" customWidth="1"/>
    <col min="5121" max="5121" width="6.59765625" style="2" bestFit="1" customWidth="1"/>
    <col min="5122" max="5122" width="19.265625" style="2" bestFit="1" customWidth="1"/>
    <col min="5123" max="5123" width="5.73046875" style="2" bestFit="1" customWidth="1"/>
    <col min="5124" max="5124" width="7.265625" style="2" bestFit="1" customWidth="1"/>
    <col min="5125" max="5125" width="4.73046875" style="2" customWidth="1"/>
    <col min="5126" max="5126" width="25.73046875" style="2" bestFit="1" customWidth="1"/>
    <col min="5127" max="5127" width="28.265625" style="2" bestFit="1" customWidth="1"/>
    <col min="5128" max="5371" width="8.73046875" style="2"/>
    <col min="5372" max="5372" width="3.86328125" style="2" customWidth="1"/>
    <col min="5373" max="5373" width="10.3984375" style="2" bestFit="1" customWidth="1"/>
    <col min="5374" max="5374" width="23.86328125" style="2" bestFit="1" customWidth="1"/>
    <col min="5375" max="5375" width="10.265625" style="2" bestFit="1" customWidth="1"/>
    <col min="5376" max="5376" width="4.73046875" style="2" customWidth="1"/>
    <col min="5377" max="5377" width="6.59765625" style="2" bestFit="1" customWidth="1"/>
    <col min="5378" max="5378" width="19.265625" style="2" bestFit="1" customWidth="1"/>
    <col min="5379" max="5379" width="5.73046875" style="2" bestFit="1" customWidth="1"/>
    <col min="5380" max="5380" width="7.265625" style="2" bestFit="1" customWidth="1"/>
    <col min="5381" max="5381" width="4.73046875" style="2" customWidth="1"/>
    <col min="5382" max="5382" width="25.73046875" style="2" bestFit="1" customWidth="1"/>
    <col min="5383" max="5383" width="28.265625" style="2" bestFit="1" customWidth="1"/>
    <col min="5384" max="5627" width="8.73046875" style="2"/>
    <col min="5628" max="5628" width="3.86328125" style="2" customWidth="1"/>
    <col min="5629" max="5629" width="10.3984375" style="2" bestFit="1" customWidth="1"/>
    <col min="5630" max="5630" width="23.86328125" style="2" bestFit="1" customWidth="1"/>
    <col min="5631" max="5631" width="10.265625" style="2" bestFit="1" customWidth="1"/>
    <col min="5632" max="5632" width="4.73046875" style="2" customWidth="1"/>
    <col min="5633" max="5633" width="6.59765625" style="2" bestFit="1" customWidth="1"/>
    <col min="5634" max="5634" width="19.265625" style="2" bestFit="1" customWidth="1"/>
    <col min="5635" max="5635" width="5.73046875" style="2" bestFit="1" customWidth="1"/>
    <col min="5636" max="5636" width="7.265625" style="2" bestFit="1" customWidth="1"/>
    <col min="5637" max="5637" width="4.73046875" style="2" customWidth="1"/>
    <col min="5638" max="5638" width="25.73046875" style="2" bestFit="1" customWidth="1"/>
    <col min="5639" max="5639" width="28.265625" style="2" bestFit="1" customWidth="1"/>
    <col min="5640" max="5883" width="8.73046875" style="2"/>
    <col min="5884" max="5884" width="3.86328125" style="2" customWidth="1"/>
    <col min="5885" max="5885" width="10.3984375" style="2" bestFit="1" customWidth="1"/>
    <col min="5886" max="5886" width="23.86328125" style="2" bestFit="1" customWidth="1"/>
    <col min="5887" max="5887" width="10.265625" style="2" bestFit="1" customWidth="1"/>
    <col min="5888" max="5888" width="4.73046875" style="2" customWidth="1"/>
    <col min="5889" max="5889" width="6.59765625" style="2" bestFit="1" customWidth="1"/>
    <col min="5890" max="5890" width="19.265625" style="2" bestFit="1" customWidth="1"/>
    <col min="5891" max="5891" width="5.73046875" style="2" bestFit="1" customWidth="1"/>
    <col min="5892" max="5892" width="7.265625" style="2" bestFit="1" customWidth="1"/>
    <col min="5893" max="5893" width="4.73046875" style="2" customWidth="1"/>
    <col min="5894" max="5894" width="25.73046875" style="2" bestFit="1" customWidth="1"/>
    <col min="5895" max="5895" width="28.265625" style="2" bestFit="1" customWidth="1"/>
    <col min="5896" max="6139" width="8.73046875" style="2"/>
    <col min="6140" max="6140" width="3.86328125" style="2" customWidth="1"/>
    <col min="6141" max="6141" width="10.3984375" style="2" bestFit="1" customWidth="1"/>
    <col min="6142" max="6142" width="23.86328125" style="2" bestFit="1" customWidth="1"/>
    <col min="6143" max="6143" width="10.265625" style="2" bestFit="1" customWidth="1"/>
    <col min="6144" max="6144" width="4.73046875" style="2" customWidth="1"/>
    <col min="6145" max="6145" width="6.59765625" style="2" bestFit="1" customWidth="1"/>
    <col min="6146" max="6146" width="19.265625" style="2" bestFit="1" customWidth="1"/>
    <col min="6147" max="6147" width="5.73046875" style="2" bestFit="1" customWidth="1"/>
    <col min="6148" max="6148" width="7.265625" style="2" bestFit="1" customWidth="1"/>
    <col min="6149" max="6149" width="4.73046875" style="2" customWidth="1"/>
    <col min="6150" max="6150" width="25.73046875" style="2" bestFit="1" customWidth="1"/>
    <col min="6151" max="6151" width="28.265625" style="2" bestFit="1" customWidth="1"/>
    <col min="6152" max="6395" width="8.73046875" style="2"/>
    <col min="6396" max="6396" width="3.86328125" style="2" customWidth="1"/>
    <col min="6397" max="6397" width="10.3984375" style="2" bestFit="1" customWidth="1"/>
    <col min="6398" max="6398" width="23.86328125" style="2" bestFit="1" customWidth="1"/>
    <col min="6399" max="6399" width="10.265625" style="2" bestFit="1" customWidth="1"/>
    <col min="6400" max="6400" width="4.73046875" style="2" customWidth="1"/>
    <col min="6401" max="6401" width="6.59765625" style="2" bestFit="1" customWidth="1"/>
    <col min="6402" max="6402" width="19.265625" style="2" bestFit="1" customWidth="1"/>
    <col min="6403" max="6403" width="5.73046875" style="2" bestFit="1" customWidth="1"/>
    <col min="6404" max="6404" width="7.265625" style="2" bestFit="1" customWidth="1"/>
    <col min="6405" max="6405" width="4.73046875" style="2" customWidth="1"/>
    <col min="6406" max="6406" width="25.73046875" style="2" bestFit="1" customWidth="1"/>
    <col min="6407" max="6407" width="28.265625" style="2" bestFit="1" customWidth="1"/>
    <col min="6408" max="6651" width="8.73046875" style="2"/>
    <col min="6652" max="6652" width="3.86328125" style="2" customWidth="1"/>
    <col min="6653" max="6653" width="10.3984375" style="2" bestFit="1" customWidth="1"/>
    <col min="6654" max="6654" width="23.86328125" style="2" bestFit="1" customWidth="1"/>
    <col min="6655" max="6655" width="10.265625" style="2" bestFit="1" customWidth="1"/>
    <col min="6656" max="6656" width="4.73046875" style="2" customWidth="1"/>
    <col min="6657" max="6657" width="6.59765625" style="2" bestFit="1" customWidth="1"/>
    <col min="6658" max="6658" width="19.265625" style="2" bestFit="1" customWidth="1"/>
    <col min="6659" max="6659" width="5.73046875" style="2" bestFit="1" customWidth="1"/>
    <col min="6660" max="6660" width="7.265625" style="2" bestFit="1" customWidth="1"/>
    <col min="6661" max="6661" width="4.73046875" style="2" customWidth="1"/>
    <col min="6662" max="6662" width="25.73046875" style="2" bestFit="1" customWidth="1"/>
    <col min="6663" max="6663" width="28.265625" style="2" bestFit="1" customWidth="1"/>
    <col min="6664" max="6907" width="8.73046875" style="2"/>
    <col min="6908" max="6908" width="3.86328125" style="2" customWidth="1"/>
    <col min="6909" max="6909" width="10.3984375" style="2" bestFit="1" customWidth="1"/>
    <col min="6910" max="6910" width="23.86328125" style="2" bestFit="1" customWidth="1"/>
    <col min="6911" max="6911" width="10.265625" style="2" bestFit="1" customWidth="1"/>
    <col min="6912" max="6912" width="4.73046875" style="2" customWidth="1"/>
    <col min="6913" max="6913" width="6.59765625" style="2" bestFit="1" customWidth="1"/>
    <col min="6914" max="6914" width="19.265625" style="2" bestFit="1" customWidth="1"/>
    <col min="6915" max="6915" width="5.73046875" style="2" bestFit="1" customWidth="1"/>
    <col min="6916" max="6916" width="7.265625" style="2" bestFit="1" customWidth="1"/>
    <col min="6917" max="6917" width="4.73046875" style="2" customWidth="1"/>
    <col min="6918" max="6918" width="25.73046875" style="2" bestFit="1" customWidth="1"/>
    <col min="6919" max="6919" width="28.265625" style="2" bestFit="1" customWidth="1"/>
    <col min="6920" max="7163" width="8.73046875" style="2"/>
    <col min="7164" max="7164" width="3.86328125" style="2" customWidth="1"/>
    <col min="7165" max="7165" width="10.3984375" style="2" bestFit="1" customWidth="1"/>
    <col min="7166" max="7166" width="23.86328125" style="2" bestFit="1" customWidth="1"/>
    <col min="7167" max="7167" width="10.265625" style="2" bestFit="1" customWidth="1"/>
    <col min="7168" max="7168" width="4.73046875" style="2" customWidth="1"/>
    <col min="7169" max="7169" width="6.59765625" style="2" bestFit="1" customWidth="1"/>
    <col min="7170" max="7170" width="19.265625" style="2" bestFit="1" customWidth="1"/>
    <col min="7171" max="7171" width="5.73046875" style="2" bestFit="1" customWidth="1"/>
    <col min="7172" max="7172" width="7.265625" style="2" bestFit="1" customWidth="1"/>
    <col min="7173" max="7173" width="4.73046875" style="2" customWidth="1"/>
    <col min="7174" max="7174" width="25.73046875" style="2" bestFit="1" customWidth="1"/>
    <col min="7175" max="7175" width="28.265625" style="2" bestFit="1" customWidth="1"/>
    <col min="7176" max="7419" width="8.73046875" style="2"/>
    <col min="7420" max="7420" width="3.86328125" style="2" customWidth="1"/>
    <col min="7421" max="7421" width="10.3984375" style="2" bestFit="1" customWidth="1"/>
    <col min="7422" max="7422" width="23.86328125" style="2" bestFit="1" customWidth="1"/>
    <col min="7423" max="7423" width="10.265625" style="2" bestFit="1" customWidth="1"/>
    <col min="7424" max="7424" width="4.73046875" style="2" customWidth="1"/>
    <col min="7425" max="7425" width="6.59765625" style="2" bestFit="1" customWidth="1"/>
    <col min="7426" max="7426" width="19.265625" style="2" bestFit="1" customWidth="1"/>
    <col min="7427" max="7427" width="5.73046875" style="2" bestFit="1" customWidth="1"/>
    <col min="7428" max="7428" width="7.265625" style="2" bestFit="1" customWidth="1"/>
    <col min="7429" max="7429" width="4.73046875" style="2" customWidth="1"/>
    <col min="7430" max="7430" width="25.73046875" style="2" bestFit="1" customWidth="1"/>
    <col min="7431" max="7431" width="28.265625" style="2" bestFit="1" customWidth="1"/>
    <col min="7432" max="7675" width="8.73046875" style="2"/>
    <col min="7676" max="7676" width="3.86328125" style="2" customWidth="1"/>
    <col min="7677" max="7677" width="10.3984375" style="2" bestFit="1" customWidth="1"/>
    <col min="7678" max="7678" width="23.86328125" style="2" bestFit="1" customWidth="1"/>
    <col min="7679" max="7679" width="10.265625" style="2" bestFit="1" customWidth="1"/>
    <col min="7680" max="7680" width="4.73046875" style="2" customWidth="1"/>
    <col min="7681" max="7681" width="6.59765625" style="2" bestFit="1" customWidth="1"/>
    <col min="7682" max="7682" width="19.265625" style="2" bestFit="1" customWidth="1"/>
    <col min="7683" max="7683" width="5.73046875" style="2" bestFit="1" customWidth="1"/>
    <col min="7684" max="7684" width="7.265625" style="2" bestFit="1" customWidth="1"/>
    <col min="7685" max="7685" width="4.73046875" style="2" customWidth="1"/>
    <col min="7686" max="7686" width="25.73046875" style="2" bestFit="1" customWidth="1"/>
    <col min="7687" max="7687" width="28.265625" style="2" bestFit="1" customWidth="1"/>
    <col min="7688" max="7931" width="8.73046875" style="2"/>
    <col min="7932" max="7932" width="3.86328125" style="2" customWidth="1"/>
    <col min="7933" max="7933" width="10.3984375" style="2" bestFit="1" customWidth="1"/>
    <col min="7934" max="7934" width="23.86328125" style="2" bestFit="1" customWidth="1"/>
    <col min="7935" max="7935" width="10.265625" style="2" bestFit="1" customWidth="1"/>
    <col min="7936" max="7936" width="4.73046875" style="2" customWidth="1"/>
    <col min="7937" max="7937" width="6.59765625" style="2" bestFit="1" customWidth="1"/>
    <col min="7938" max="7938" width="19.265625" style="2" bestFit="1" customWidth="1"/>
    <col min="7939" max="7939" width="5.73046875" style="2" bestFit="1" customWidth="1"/>
    <col min="7940" max="7940" width="7.265625" style="2" bestFit="1" customWidth="1"/>
    <col min="7941" max="7941" width="4.73046875" style="2" customWidth="1"/>
    <col min="7942" max="7942" width="25.73046875" style="2" bestFit="1" customWidth="1"/>
    <col min="7943" max="7943" width="28.265625" style="2" bestFit="1" customWidth="1"/>
    <col min="7944" max="8187" width="8.73046875" style="2"/>
    <col min="8188" max="8188" width="3.86328125" style="2" customWidth="1"/>
    <col min="8189" max="8189" width="10.3984375" style="2" bestFit="1" customWidth="1"/>
    <col min="8190" max="8190" width="23.86328125" style="2" bestFit="1" customWidth="1"/>
    <col min="8191" max="8191" width="10.265625" style="2" bestFit="1" customWidth="1"/>
    <col min="8192" max="8192" width="4.73046875" style="2" customWidth="1"/>
    <col min="8193" max="8193" width="6.59765625" style="2" bestFit="1" customWidth="1"/>
    <col min="8194" max="8194" width="19.265625" style="2" bestFit="1" customWidth="1"/>
    <col min="8195" max="8195" width="5.73046875" style="2" bestFit="1" customWidth="1"/>
    <col min="8196" max="8196" width="7.265625" style="2" bestFit="1" customWidth="1"/>
    <col min="8197" max="8197" width="4.73046875" style="2" customWidth="1"/>
    <col min="8198" max="8198" width="25.73046875" style="2" bestFit="1" customWidth="1"/>
    <col min="8199" max="8199" width="28.265625" style="2" bestFit="1" customWidth="1"/>
    <col min="8200" max="8443" width="8.73046875" style="2"/>
    <col min="8444" max="8444" width="3.86328125" style="2" customWidth="1"/>
    <col min="8445" max="8445" width="10.3984375" style="2" bestFit="1" customWidth="1"/>
    <col min="8446" max="8446" width="23.86328125" style="2" bestFit="1" customWidth="1"/>
    <col min="8447" max="8447" width="10.265625" style="2" bestFit="1" customWidth="1"/>
    <col min="8448" max="8448" width="4.73046875" style="2" customWidth="1"/>
    <col min="8449" max="8449" width="6.59765625" style="2" bestFit="1" customWidth="1"/>
    <col min="8450" max="8450" width="19.265625" style="2" bestFit="1" customWidth="1"/>
    <col min="8451" max="8451" width="5.73046875" style="2" bestFit="1" customWidth="1"/>
    <col min="8452" max="8452" width="7.265625" style="2" bestFit="1" customWidth="1"/>
    <col min="8453" max="8453" width="4.73046875" style="2" customWidth="1"/>
    <col min="8454" max="8454" width="25.73046875" style="2" bestFit="1" customWidth="1"/>
    <col min="8455" max="8455" width="28.265625" style="2" bestFit="1" customWidth="1"/>
    <col min="8456" max="8699" width="8.73046875" style="2"/>
    <col min="8700" max="8700" width="3.86328125" style="2" customWidth="1"/>
    <col min="8701" max="8701" width="10.3984375" style="2" bestFit="1" customWidth="1"/>
    <col min="8702" max="8702" width="23.86328125" style="2" bestFit="1" customWidth="1"/>
    <col min="8703" max="8703" width="10.265625" style="2" bestFit="1" customWidth="1"/>
    <col min="8704" max="8704" width="4.73046875" style="2" customWidth="1"/>
    <col min="8705" max="8705" width="6.59765625" style="2" bestFit="1" customWidth="1"/>
    <col min="8706" max="8706" width="19.265625" style="2" bestFit="1" customWidth="1"/>
    <col min="8707" max="8707" width="5.73046875" style="2" bestFit="1" customWidth="1"/>
    <col min="8708" max="8708" width="7.265625" style="2" bestFit="1" customWidth="1"/>
    <col min="8709" max="8709" width="4.73046875" style="2" customWidth="1"/>
    <col min="8710" max="8710" width="25.73046875" style="2" bestFit="1" customWidth="1"/>
    <col min="8711" max="8711" width="28.265625" style="2" bestFit="1" customWidth="1"/>
    <col min="8712" max="8955" width="8.73046875" style="2"/>
    <col min="8956" max="8956" width="3.86328125" style="2" customWidth="1"/>
    <col min="8957" max="8957" width="10.3984375" style="2" bestFit="1" customWidth="1"/>
    <col min="8958" max="8958" width="23.86328125" style="2" bestFit="1" customWidth="1"/>
    <col min="8959" max="8959" width="10.265625" style="2" bestFit="1" customWidth="1"/>
    <col min="8960" max="8960" width="4.73046875" style="2" customWidth="1"/>
    <col min="8961" max="8961" width="6.59765625" style="2" bestFit="1" customWidth="1"/>
    <col min="8962" max="8962" width="19.265625" style="2" bestFit="1" customWidth="1"/>
    <col min="8963" max="8963" width="5.73046875" style="2" bestFit="1" customWidth="1"/>
    <col min="8964" max="8964" width="7.265625" style="2" bestFit="1" customWidth="1"/>
    <col min="8965" max="8965" width="4.73046875" style="2" customWidth="1"/>
    <col min="8966" max="8966" width="25.73046875" style="2" bestFit="1" customWidth="1"/>
    <col min="8967" max="8967" width="28.265625" style="2" bestFit="1" customWidth="1"/>
    <col min="8968" max="9211" width="8.73046875" style="2"/>
    <col min="9212" max="9212" width="3.86328125" style="2" customWidth="1"/>
    <col min="9213" max="9213" width="10.3984375" style="2" bestFit="1" customWidth="1"/>
    <col min="9214" max="9214" width="23.86328125" style="2" bestFit="1" customWidth="1"/>
    <col min="9215" max="9215" width="10.265625" style="2" bestFit="1" customWidth="1"/>
    <col min="9216" max="9216" width="4.73046875" style="2" customWidth="1"/>
    <col min="9217" max="9217" width="6.59765625" style="2" bestFit="1" customWidth="1"/>
    <col min="9218" max="9218" width="19.265625" style="2" bestFit="1" customWidth="1"/>
    <col min="9219" max="9219" width="5.73046875" style="2" bestFit="1" customWidth="1"/>
    <col min="9220" max="9220" width="7.265625" style="2" bestFit="1" customWidth="1"/>
    <col min="9221" max="9221" width="4.73046875" style="2" customWidth="1"/>
    <col min="9222" max="9222" width="25.73046875" style="2" bestFit="1" customWidth="1"/>
    <col min="9223" max="9223" width="28.265625" style="2" bestFit="1" customWidth="1"/>
    <col min="9224" max="9467" width="8.73046875" style="2"/>
    <col min="9468" max="9468" width="3.86328125" style="2" customWidth="1"/>
    <col min="9469" max="9469" width="10.3984375" style="2" bestFit="1" customWidth="1"/>
    <col min="9470" max="9470" width="23.86328125" style="2" bestFit="1" customWidth="1"/>
    <col min="9471" max="9471" width="10.265625" style="2" bestFit="1" customWidth="1"/>
    <col min="9472" max="9472" width="4.73046875" style="2" customWidth="1"/>
    <col min="9473" max="9473" width="6.59765625" style="2" bestFit="1" customWidth="1"/>
    <col min="9474" max="9474" width="19.265625" style="2" bestFit="1" customWidth="1"/>
    <col min="9475" max="9475" width="5.73046875" style="2" bestFit="1" customWidth="1"/>
    <col min="9476" max="9476" width="7.265625" style="2" bestFit="1" customWidth="1"/>
    <col min="9477" max="9477" width="4.73046875" style="2" customWidth="1"/>
    <col min="9478" max="9478" width="25.73046875" style="2" bestFit="1" customWidth="1"/>
    <col min="9479" max="9479" width="28.265625" style="2" bestFit="1" customWidth="1"/>
    <col min="9480" max="9723" width="8.73046875" style="2"/>
    <col min="9724" max="9724" width="3.86328125" style="2" customWidth="1"/>
    <col min="9725" max="9725" width="10.3984375" style="2" bestFit="1" customWidth="1"/>
    <col min="9726" max="9726" width="23.86328125" style="2" bestFit="1" customWidth="1"/>
    <col min="9727" max="9727" width="10.265625" style="2" bestFit="1" customWidth="1"/>
    <col min="9728" max="9728" width="4.73046875" style="2" customWidth="1"/>
    <col min="9729" max="9729" width="6.59765625" style="2" bestFit="1" customWidth="1"/>
    <col min="9730" max="9730" width="19.265625" style="2" bestFit="1" customWidth="1"/>
    <col min="9731" max="9731" width="5.73046875" style="2" bestFit="1" customWidth="1"/>
    <col min="9732" max="9732" width="7.265625" style="2" bestFit="1" customWidth="1"/>
    <col min="9733" max="9733" width="4.73046875" style="2" customWidth="1"/>
    <col min="9734" max="9734" width="25.73046875" style="2" bestFit="1" customWidth="1"/>
    <col min="9735" max="9735" width="28.265625" style="2" bestFit="1" customWidth="1"/>
    <col min="9736" max="9979" width="8.73046875" style="2"/>
    <col min="9980" max="9980" width="3.86328125" style="2" customWidth="1"/>
    <col min="9981" max="9981" width="10.3984375" style="2" bestFit="1" customWidth="1"/>
    <col min="9982" max="9982" width="23.86328125" style="2" bestFit="1" customWidth="1"/>
    <col min="9983" max="9983" width="10.265625" style="2" bestFit="1" customWidth="1"/>
    <col min="9984" max="9984" width="4.73046875" style="2" customWidth="1"/>
    <col min="9985" max="9985" width="6.59765625" style="2" bestFit="1" customWidth="1"/>
    <col min="9986" max="9986" width="19.265625" style="2" bestFit="1" customWidth="1"/>
    <col min="9987" max="9987" width="5.73046875" style="2" bestFit="1" customWidth="1"/>
    <col min="9988" max="9988" width="7.265625" style="2" bestFit="1" customWidth="1"/>
    <col min="9989" max="9989" width="4.73046875" style="2" customWidth="1"/>
    <col min="9990" max="9990" width="25.73046875" style="2" bestFit="1" customWidth="1"/>
    <col min="9991" max="9991" width="28.265625" style="2" bestFit="1" customWidth="1"/>
    <col min="9992" max="10235" width="8.73046875" style="2"/>
    <col min="10236" max="10236" width="3.86328125" style="2" customWidth="1"/>
    <col min="10237" max="10237" width="10.3984375" style="2" bestFit="1" customWidth="1"/>
    <col min="10238" max="10238" width="23.86328125" style="2" bestFit="1" customWidth="1"/>
    <col min="10239" max="10239" width="10.265625" style="2" bestFit="1" customWidth="1"/>
    <col min="10240" max="10240" width="4.73046875" style="2" customWidth="1"/>
    <col min="10241" max="10241" width="6.59765625" style="2" bestFit="1" customWidth="1"/>
    <col min="10242" max="10242" width="19.265625" style="2" bestFit="1" customWidth="1"/>
    <col min="10243" max="10243" width="5.73046875" style="2" bestFit="1" customWidth="1"/>
    <col min="10244" max="10244" width="7.265625" style="2" bestFit="1" customWidth="1"/>
    <col min="10245" max="10245" width="4.73046875" style="2" customWidth="1"/>
    <col min="10246" max="10246" width="25.73046875" style="2" bestFit="1" customWidth="1"/>
    <col min="10247" max="10247" width="28.265625" style="2" bestFit="1" customWidth="1"/>
    <col min="10248" max="10491" width="8.73046875" style="2"/>
    <col min="10492" max="10492" width="3.86328125" style="2" customWidth="1"/>
    <col min="10493" max="10493" width="10.3984375" style="2" bestFit="1" customWidth="1"/>
    <col min="10494" max="10494" width="23.86328125" style="2" bestFit="1" customWidth="1"/>
    <col min="10495" max="10495" width="10.265625" style="2" bestFit="1" customWidth="1"/>
    <col min="10496" max="10496" width="4.73046875" style="2" customWidth="1"/>
    <col min="10497" max="10497" width="6.59765625" style="2" bestFit="1" customWidth="1"/>
    <col min="10498" max="10498" width="19.265625" style="2" bestFit="1" customWidth="1"/>
    <col min="10499" max="10499" width="5.73046875" style="2" bestFit="1" customWidth="1"/>
    <col min="10500" max="10500" width="7.265625" style="2" bestFit="1" customWidth="1"/>
    <col min="10501" max="10501" width="4.73046875" style="2" customWidth="1"/>
    <col min="10502" max="10502" width="25.73046875" style="2" bestFit="1" customWidth="1"/>
    <col min="10503" max="10503" width="28.265625" style="2" bestFit="1" customWidth="1"/>
    <col min="10504" max="10747" width="8.73046875" style="2"/>
    <col min="10748" max="10748" width="3.86328125" style="2" customWidth="1"/>
    <col min="10749" max="10749" width="10.3984375" style="2" bestFit="1" customWidth="1"/>
    <col min="10750" max="10750" width="23.86328125" style="2" bestFit="1" customWidth="1"/>
    <col min="10751" max="10751" width="10.265625" style="2" bestFit="1" customWidth="1"/>
    <col min="10752" max="10752" width="4.73046875" style="2" customWidth="1"/>
    <col min="10753" max="10753" width="6.59765625" style="2" bestFit="1" customWidth="1"/>
    <col min="10754" max="10754" width="19.265625" style="2" bestFit="1" customWidth="1"/>
    <col min="10755" max="10755" width="5.73046875" style="2" bestFit="1" customWidth="1"/>
    <col min="10756" max="10756" width="7.265625" style="2" bestFit="1" customWidth="1"/>
    <col min="10757" max="10757" width="4.73046875" style="2" customWidth="1"/>
    <col min="10758" max="10758" width="25.73046875" style="2" bestFit="1" customWidth="1"/>
    <col min="10759" max="10759" width="28.265625" style="2" bestFit="1" customWidth="1"/>
    <col min="10760" max="11003" width="8.73046875" style="2"/>
    <col min="11004" max="11004" width="3.86328125" style="2" customWidth="1"/>
    <col min="11005" max="11005" width="10.3984375" style="2" bestFit="1" customWidth="1"/>
    <col min="11006" max="11006" width="23.86328125" style="2" bestFit="1" customWidth="1"/>
    <col min="11007" max="11007" width="10.265625" style="2" bestFit="1" customWidth="1"/>
    <col min="11008" max="11008" width="4.73046875" style="2" customWidth="1"/>
    <col min="11009" max="11009" width="6.59765625" style="2" bestFit="1" customWidth="1"/>
    <col min="11010" max="11010" width="19.265625" style="2" bestFit="1" customWidth="1"/>
    <col min="11011" max="11011" width="5.73046875" style="2" bestFit="1" customWidth="1"/>
    <col min="11012" max="11012" width="7.265625" style="2" bestFit="1" customWidth="1"/>
    <col min="11013" max="11013" width="4.73046875" style="2" customWidth="1"/>
    <col min="11014" max="11014" width="25.73046875" style="2" bestFit="1" customWidth="1"/>
    <col min="11015" max="11015" width="28.265625" style="2" bestFit="1" customWidth="1"/>
    <col min="11016" max="11259" width="8.73046875" style="2"/>
    <col min="11260" max="11260" width="3.86328125" style="2" customWidth="1"/>
    <col min="11261" max="11261" width="10.3984375" style="2" bestFit="1" customWidth="1"/>
    <col min="11262" max="11262" width="23.86328125" style="2" bestFit="1" customWidth="1"/>
    <col min="11263" max="11263" width="10.265625" style="2" bestFit="1" customWidth="1"/>
    <col min="11264" max="11264" width="4.73046875" style="2" customWidth="1"/>
    <col min="11265" max="11265" width="6.59765625" style="2" bestFit="1" customWidth="1"/>
    <col min="11266" max="11266" width="19.265625" style="2" bestFit="1" customWidth="1"/>
    <col min="11267" max="11267" width="5.73046875" style="2" bestFit="1" customWidth="1"/>
    <col min="11268" max="11268" width="7.265625" style="2" bestFit="1" customWidth="1"/>
    <col min="11269" max="11269" width="4.73046875" style="2" customWidth="1"/>
    <col min="11270" max="11270" width="25.73046875" style="2" bestFit="1" customWidth="1"/>
    <col min="11271" max="11271" width="28.265625" style="2" bestFit="1" customWidth="1"/>
    <col min="11272" max="11515" width="8.73046875" style="2"/>
    <col min="11516" max="11516" width="3.86328125" style="2" customWidth="1"/>
    <col min="11517" max="11517" width="10.3984375" style="2" bestFit="1" customWidth="1"/>
    <col min="11518" max="11518" width="23.86328125" style="2" bestFit="1" customWidth="1"/>
    <col min="11519" max="11519" width="10.265625" style="2" bestFit="1" customWidth="1"/>
    <col min="11520" max="11520" width="4.73046875" style="2" customWidth="1"/>
    <col min="11521" max="11521" width="6.59765625" style="2" bestFit="1" customWidth="1"/>
    <col min="11522" max="11522" width="19.265625" style="2" bestFit="1" customWidth="1"/>
    <col min="11523" max="11523" width="5.73046875" style="2" bestFit="1" customWidth="1"/>
    <col min="11524" max="11524" width="7.265625" style="2" bestFit="1" customWidth="1"/>
    <col min="11525" max="11525" width="4.73046875" style="2" customWidth="1"/>
    <col min="11526" max="11526" width="25.73046875" style="2" bestFit="1" customWidth="1"/>
    <col min="11527" max="11527" width="28.265625" style="2" bestFit="1" customWidth="1"/>
    <col min="11528" max="11771" width="8.73046875" style="2"/>
    <col min="11772" max="11772" width="3.86328125" style="2" customWidth="1"/>
    <col min="11773" max="11773" width="10.3984375" style="2" bestFit="1" customWidth="1"/>
    <col min="11774" max="11774" width="23.86328125" style="2" bestFit="1" customWidth="1"/>
    <col min="11775" max="11775" width="10.265625" style="2" bestFit="1" customWidth="1"/>
    <col min="11776" max="11776" width="4.73046875" style="2" customWidth="1"/>
    <col min="11777" max="11777" width="6.59765625" style="2" bestFit="1" customWidth="1"/>
    <col min="11778" max="11778" width="19.265625" style="2" bestFit="1" customWidth="1"/>
    <col min="11779" max="11779" width="5.73046875" style="2" bestFit="1" customWidth="1"/>
    <col min="11780" max="11780" width="7.265625" style="2" bestFit="1" customWidth="1"/>
    <col min="11781" max="11781" width="4.73046875" style="2" customWidth="1"/>
    <col min="11782" max="11782" width="25.73046875" style="2" bestFit="1" customWidth="1"/>
    <col min="11783" max="11783" width="28.265625" style="2" bestFit="1" customWidth="1"/>
    <col min="11784" max="12027" width="8.73046875" style="2"/>
    <col min="12028" max="12028" width="3.86328125" style="2" customWidth="1"/>
    <col min="12029" max="12029" width="10.3984375" style="2" bestFit="1" customWidth="1"/>
    <col min="12030" max="12030" width="23.86328125" style="2" bestFit="1" customWidth="1"/>
    <col min="12031" max="12031" width="10.265625" style="2" bestFit="1" customWidth="1"/>
    <col min="12032" max="12032" width="4.73046875" style="2" customWidth="1"/>
    <col min="12033" max="12033" width="6.59765625" style="2" bestFit="1" customWidth="1"/>
    <col min="12034" max="12034" width="19.265625" style="2" bestFit="1" customWidth="1"/>
    <col min="12035" max="12035" width="5.73046875" style="2" bestFit="1" customWidth="1"/>
    <col min="12036" max="12036" width="7.265625" style="2" bestFit="1" customWidth="1"/>
    <col min="12037" max="12037" width="4.73046875" style="2" customWidth="1"/>
    <col min="12038" max="12038" width="25.73046875" style="2" bestFit="1" customWidth="1"/>
    <col min="12039" max="12039" width="28.265625" style="2" bestFit="1" customWidth="1"/>
    <col min="12040" max="12283" width="8.73046875" style="2"/>
    <col min="12284" max="12284" width="3.86328125" style="2" customWidth="1"/>
    <col min="12285" max="12285" width="10.3984375" style="2" bestFit="1" customWidth="1"/>
    <col min="12286" max="12286" width="23.86328125" style="2" bestFit="1" customWidth="1"/>
    <col min="12287" max="12287" width="10.265625" style="2" bestFit="1" customWidth="1"/>
    <col min="12288" max="12288" width="4.73046875" style="2" customWidth="1"/>
    <col min="12289" max="12289" width="6.59765625" style="2" bestFit="1" customWidth="1"/>
    <col min="12290" max="12290" width="19.265625" style="2" bestFit="1" customWidth="1"/>
    <col min="12291" max="12291" width="5.73046875" style="2" bestFit="1" customWidth="1"/>
    <col min="12292" max="12292" width="7.265625" style="2" bestFit="1" customWidth="1"/>
    <col min="12293" max="12293" width="4.73046875" style="2" customWidth="1"/>
    <col min="12294" max="12294" width="25.73046875" style="2" bestFit="1" customWidth="1"/>
    <col min="12295" max="12295" width="28.265625" style="2" bestFit="1" customWidth="1"/>
    <col min="12296" max="12539" width="8.73046875" style="2"/>
    <col min="12540" max="12540" width="3.86328125" style="2" customWidth="1"/>
    <col min="12541" max="12541" width="10.3984375" style="2" bestFit="1" customWidth="1"/>
    <col min="12542" max="12542" width="23.86328125" style="2" bestFit="1" customWidth="1"/>
    <col min="12543" max="12543" width="10.265625" style="2" bestFit="1" customWidth="1"/>
    <col min="12544" max="12544" width="4.73046875" style="2" customWidth="1"/>
    <col min="12545" max="12545" width="6.59765625" style="2" bestFit="1" customWidth="1"/>
    <col min="12546" max="12546" width="19.265625" style="2" bestFit="1" customWidth="1"/>
    <col min="12547" max="12547" width="5.73046875" style="2" bestFit="1" customWidth="1"/>
    <col min="12548" max="12548" width="7.265625" style="2" bestFit="1" customWidth="1"/>
    <col min="12549" max="12549" width="4.73046875" style="2" customWidth="1"/>
    <col min="12550" max="12550" width="25.73046875" style="2" bestFit="1" customWidth="1"/>
    <col min="12551" max="12551" width="28.265625" style="2" bestFit="1" customWidth="1"/>
    <col min="12552" max="12795" width="8.73046875" style="2"/>
    <col min="12796" max="12796" width="3.86328125" style="2" customWidth="1"/>
    <col min="12797" max="12797" width="10.3984375" style="2" bestFit="1" customWidth="1"/>
    <col min="12798" max="12798" width="23.86328125" style="2" bestFit="1" customWidth="1"/>
    <col min="12799" max="12799" width="10.265625" style="2" bestFit="1" customWidth="1"/>
    <col min="12800" max="12800" width="4.73046875" style="2" customWidth="1"/>
    <col min="12801" max="12801" width="6.59765625" style="2" bestFit="1" customWidth="1"/>
    <col min="12802" max="12802" width="19.265625" style="2" bestFit="1" customWidth="1"/>
    <col min="12803" max="12803" width="5.73046875" style="2" bestFit="1" customWidth="1"/>
    <col min="12804" max="12804" width="7.265625" style="2" bestFit="1" customWidth="1"/>
    <col min="12805" max="12805" width="4.73046875" style="2" customWidth="1"/>
    <col min="12806" max="12806" width="25.73046875" style="2" bestFit="1" customWidth="1"/>
    <col min="12807" max="12807" width="28.265625" style="2" bestFit="1" customWidth="1"/>
    <col min="12808" max="13051" width="8.73046875" style="2"/>
    <col min="13052" max="13052" width="3.86328125" style="2" customWidth="1"/>
    <col min="13053" max="13053" width="10.3984375" style="2" bestFit="1" customWidth="1"/>
    <col min="13054" max="13054" width="23.86328125" style="2" bestFit="1" customWidth="1"/>
    <col min="13055" max="13055" width="10.265625" style="2" bestFit="1" customWidth="1"/>
    <col min="13056" max="13056" width="4.73046875" style="2" customWidth="1"/>
    <col min="13057" max="13057" width="6.59765625" style="2" bestFit="1" customWidth="1"/>
    <col min="13058" max="13058" width="19.265625" style="2" bestFit="1" customWidth="1"/>
    <col min="13059" max="13059" width="5.73046875" style="2" bestFit="1" customWidth="1"/>
    <col min="13060" max="13060" width="7.265625" style="2" bestFit="1" customWidth="1"/>
    <col min="13061" max="13061" width="4.73046875" style="2" customWidth="1"/>
    <col min="13062" max="13062" width="25.73046875" style="2" bestFit="1" customWidth="1"/>
    <col min="13063" max="13063" width="28.265625" style="2" bestFit="1" customWidth="1"/>
    <col min="13064" max="13307" width="8.73046875" style="2"/>
    <col min="13308" max="13308" width="3.86328125" style="2" customWidth="1"/>
    <col min="13309" max="13309" width="10.3984375" style="2" bestFit="1" customWidth="1"/>
    <col min="13310" max="13310" width="23.86328125" style="2" bestFit="1" customWidth="1"/>
    <col min="13311" max="13311" width="10.265625" style="2" bestFit="1" customWidth="1"/>
    <col min="13312" max="13312" width="4.73046875" style="2" customWidth="1"/>
    <col min="13313" max="13313" width="6.59765625" style="2" bestFit="1" customWidth="1"/>
    <col min="13314" max="13314" width="19.265625" style="2" bestFit="1" customWidth="1"/>
    <col min="13315" max="13315" width="5.73046875" style="2" bestFit="1" customWidth="1"/>
    <col min="13316" max="13316" width="7.265625" style="2" bestFit="1" customWidth="1"/>
    <col min="13317" max="13317" width="4.73046875" style="2" customWidth="1"/>
    <col min="13318" max="13318" width="25.73046875" style="2" bestFit="1" customWidth="1"/>
    <col min="13319" max="13319" width="28.265625" style="2" bestFit="1" customWidth="1"/>
    <col min="13320" max="13563" width="8.73046875" style="2"/>
    <col min="13564" max="13564" width="3.86328125" style="2" customWidth="1"/>
    <col min="13565" max="13565" width="10.3984375" style="2" bestFit="1" customWidth="1"/>
    <col min="13566" max="13566" width="23.86328125" style="2" bestFit="1" customWidth="1"/>
    <col min="13567" max="13567" width="10.265625" style="2" bestFit="1" customWidth="1"/>
    <col min="13568" max="13568" width="4.73046875" style="2" customWidth="1"/>
    <col min="13569" max="13569" width="6.59765625" style="2" bestFit="1" customWidth="1"/>
    <col min="13570" max="13570" width="19.265625" style="2" bestFit="1" customWidth="1"/>
    <col min="13571" max="13571" width="5.73046875" style="2" bestFit="1" customWidth="1"/>
    <col min="13572" max="13572" width="7.265625" style="2" bestFit="1" customWidth="1"/>
    <col min="13573" max="13573" width="4.73046875" style="2" customWidth="1"/>
    <col min="13574" max="13574" width="25.73046875" style="2" bestFit="1" customWidth="1"/>
    <col min="13575" max="13575" width="28.265625" style="2" bestFit="1" customWidth="1"/>
    <col min="13576" max="13819" width="8.73046875" style="2"/>
    <col min="13820" max="13820" width="3.86328125" style="2" customWidth="1"/>
    <col min="13821" max="13821" width="10.3984375" style="2" bestFit="1" customWidth="1"/>
    <col min="13822" max="13822" width="23.86328125" style="2" bestFit="1" customWidth="1"/>
    <col min="13823" max="13823" width="10.265625" style="2" bestFit="1" customWidth="1"/>
    <col min="13824" max="13824" width="4.73046875" style="2" customWidth="1"/>
    <col min="13825" max="13825" width="6.59765625" style="2" bestFit="1" customWidth="1"/>
    <col min="13826" max="13826" width="19.265625" style="2" bestFit="1" customWidth="1"/>
    <col min="13827" max="13827" width="5.73046875" style="2" bestFit="1" customWidth="1"/>
    <col min="13828" max="13828" width="7.265625" style="2" bestFit="1" customWidth="1"/>
    <col min="13829" max="13829" width="4.73046875" style="2" customWidth="1"/>
    <col min="13830" max="13830" width="25.73046875" style="2" bestFit="1" customWidth="1"/>
    <col min="13831" max="13831" width="28.265625" style="2" bestFit="1" customWidth="1"/>
    <col min="13832" max="14075" width="8.73046875" style="2"/>
    <col min="14076" max="14076" width="3.86328125" style="2" customWidth="1"/>
    <col min="14077" max="14077" width="10.3984375" style="2" bestFit="1" customWidth="1"/>
    <col min="14078" max="14078" width="23.86328125" style="2" bestFit="1" customWidth="1"/>
    <col min="14079" max="14079" width="10.265625" style="2" bestFit="1" customWidth="1"/>
    <col min="14080" max="14080" width="4.73046875" style="2" customWidth="1"/>
    <col min="14081" max="14081" width="6.59765625" style="2" bestFit="1" customWidth="1"/>
    <col min="14082" max="14082" width="19.265625" style="2" bestFit="1" customWidth="1"/>
    <col min="14083" max="14083" width="5.73046875" style="2" bestFit="1" customWidth="1"/>
    <col min="14084" max="14084" width="7.265625" style="2" bestFit="1" customWidth="1"/>
    <col min="14085" max="14085" width="4.73046875" style="2" customWidth="1"/>
    <col min="14086" max="14086" width="25.73046875" style="2" bestFit="1" customWidth="1"/>
    <col min="14087" max="14087" width="28.265625" style="2" bestFit="1" customWidth="1"/>
    <col min="14088" max="14331" width="8.73046875" style="2"/>
    <col min="14332" max="14332" width="3.86328125" style="2" customWidth="1"/>
    <col min="14333" max="14333" width="10.3984375" style="2" bestFit="1" customWidth="1"/>
    <col min="14334" max="14334" width="23.86328125" style="2" bestFit="1" customWidth="1"/>
    <col min="14335" max="14335" width="10.265625" style="2" bestFit="1" customWidth="1"/>
    <col min="14336" max="14336" width="4.73046875" style="2" customWidth="1"/>
    <col min="14337" max="14337" width="6.59765625" style="2" bestFit="1" customWidth="1"/>
    <col min="14338" max="14338" width="19.265625" style="2" bestFit="1" customWidth="1"/>
    <col min="14339" max="14339" width="5.73046875" style="2" bestFit="1" customWidth="1"/>
    <col min="14340" max="14340" width="7.265625" style="2" bestFit="1" customWidth="1"/>
    <col min="14341" max="14341" width="4.73046875" style="2" customWidth="1"/>
    <col min="14342" max="14342" width="25.73046875" style="2" bestFit="1" customWidth="1"/>
    <col min="14343" max="14343" width="28.265625" style="2" bestFit="1" customWidth="1"/>
    <col min="14344" max="14587" width="8.73046875" style="2"/>
    <col min="14588" max="14588" width="3.86328125" style="2" customWidth="1"/>
    <col min="14589" max="14589" width="10.3984375" style="2" bestFit="1" customWidth="1"/>
    <col min="14590" max="14590" width="23.86328125" style="2" bestFit="1" customWidth="1"/>
    <col min="14591" max="14591" width="10.265625" style="2" bestFit="1" customWidth="1"/>
    <col min="14592" max="14592" width="4.73046875" style="2" customWidth="1"/>
    <col min="14593" max="14593" width="6.59765625" style="2" bestFit="1" customWidth="1"/>
    <col min="14594" max="14594" width="19.265625" style="2" bestFit="1" customWidth="1"/>
    <col min="14595" max="14595" width="5.73046875" style="2" bestFit="1" customWidth="1"/>
    <col min="14596" max="14596" width="7.265625" style="2" bestFit="1" customWidth="1"/>
    <col min="14597" max="14597" width="4.73046875" style="2" customWidth="1"/>
    <col min="14598" max="14598" width="25.73046875" style="2" bestFit="1" customWidth="1"/>
    <col min="14599" max="14599" width="28.265625" style="2" bestFit="1" customWidth="1"/>
    <col min="14600" max="14843" width="8.73046875" style="2"/>
    <col min="14844" max="14844" width="3.86328125" style="2" customWidth="1"/>
    <col min="14845" max="14845" width="10.3984375" style="2" bestFit="1" customWidth="1"/>
    <col min="14846" max="14846" width="23.86328125" style="2" bestFit="1" customWidth="1"/>
    <col min="14847" max="14847" width="10.265625" style="2" bestFit="1" customWidth="1"/>
    <col min="14848" max="14848" width="4.73046875" style="2" customWidth="1"/>
    <col min="14849" max="14849" width="6.59765625" style="2" bestFit="1" customWidth="1"/>
    <col min="14850" max="14850" width="19.265625" style="2" bestFit="1" customWidth="1"/>
    <col min="14851" max="14851" width="5.73046875" style="2" bestFit="1" customWidth="1"/>
    <col min="14852" max="14852" width="7.265625" style="2" bestFit="1" customWidth="1"/>
    <col min="14853" max="14853" width="4.73046875" style="2" customWidth="1"/>
    <col min="14854" max="14854" width="25.73046875" style="2" bestFit="1" customWidth="1"/>
    <col min="14855" max="14855" width="28.265625" style="2" bestFit="1" customWidth="1"/>
    <col min="14856" max="15099" width="8.73046875" style="2"/>
    <col min="15100" max="15100" width="3.86328125" style="2" customWidth="1"/>
    <col min="15101" max="15101" width="10.3984375" style="2" bestFit="1" customWidth="1"/>
    <col min="15102" max="15102" width="23.86328125" style="2" bestFit="1" customWidth="1"/>
    <col min="15103" max="15103" width="10.265625" style="2" bestFit="1" customWidth="1"/>
    <col min="15104" max="15104" width="4.73046875" style="2" customWidth="1"/>
    <col min="15105" max="15105" width="6.59765625" style="2" bestFit="1" customWidth="1"/>
    <col min="15106" max="15106" width="19.265625" style="2" bestFit="1" customWidth="1"/>
    <col min="15107" max="15107" width="5.73046875" style="2" bestFit="1" customWidth="1"/>
    <col min="15108" max="15108" width="7.265625" style="2" bestFit="1" customWidth="1"/>
    <col min="15109" max="15109" width="4.73046875" style="2" customWidth="1"/>
    <col min="15110" max="15110" width="25.73046875" style="2" bestFit="1" customWidth="1"/>
    <col min="15111" max="15111" width="28.265625" style="2" bestFit="1" customWidth="1"/>
    <col min="15112" max="15355" width="8.73046875" style="2"/>
    <col min="15356" max="15356" width="3.86328125" style="2" customWidth="1"/>
    <col min="15357" max="15357" width="10.3984375" style="2" bestFit="1" customWidth="1"/>
    <col min="15358" max="15358" width="23.86328125" style="2" bestFit="1" customWidth="1"/>
    <col min="15359" max="15359" width="10.265625" style="2" bestFit="1" customWidth="1"/>
    <col min="15360" max="15360" width="4.73046875" style="2" customWidth="1"/>
    <col min="15361" max="15361" width="6.59765625" style="2" bestFit="1" customWidth="1"/>
    <col min="15362" max="15362" width="19.265625" style="2" bestFit="1" customWidth="1"/>
    <col min="15363" max="15363" width="5.73046875" style="2" bestFit="1" customWidth="1"/>
    <col min="15364" max="15364" width="7.265625" style="2" bestFit="1" customWidth="1"/>
    <col min="15365" max="15365" width="4.73046875" style="2" customWidth="1"/>
    <col min="15366" max="15366" width="25.73046875" style="2" bestFit="1" customWidth="1"/>
    <col min="15367" max="15367" width="28.265625" style="2" bestFit="1" customWidth="1"/>
    <col min="15368" max="15611" width="8.73046875" style="2"/>
    <col min="15612" max="15612" width="3.86328125" style="2" customWidth="1"/>
    <col min="15613" max="15613" width="10.3984375" style="2" bestFit="1" customWidth="1"/>
    <col min="15614" max="15614" width="23.86328125" style="2" bestFit="1" customWidth="1"/>
    <col min="15615" max="15615" width="10.265625" style="2" bestFit="1" customWidth="1"/>
    <col min="15616" max="15616" width="4.73046875" style="2" customWidth="1"/>
    <col min="15617" max="15617" width="6.59765625" style="2" bestFit="1" customWidth="1"/>
    <col min="15618" max="15618" width="19.265625" style="2" bestFit="1" customWidth="1"/>
    <col min="15619" max="15619" width="5.73046875" style="2" bestFit="1" customWidth="1"/>
    <col min="15620" max="15620" width="7.265625" style="2" bestFit="1" customWidth="1"/>
    <col min="15621" max="15621" width="4.73046875" style="2" customWidth="1"/>
    <col min="15622" max="15622" width="25.73046875" style="2" bestFit="1" customWidth="1"/>
    <col min="15623" max="15623" width="28.265625" style="2" bestFit="1" customWidth="1"/>
    <col min="15624" max="15867" width="8.73046875" style="2"/>
    <col min="15868" max="15868" width="3.86328125" style="2" customWidth="1"/>
    <col min="15869" max="15869" width="10.3984375" style="2" bestFit="1" customWidth="1"/>
    <col min="15870" max="15870" width="23.86328125" style="2" bestFit="1" customWidth="1"/>
    <col min="15871" max="15871" width="10.265625" style="2" bestFit="1" customWidth="1"/>
    <col min="15872" max="15872" width="4.73046875" style="2" customWidth="1"/>
    <col min="15873" max="15873" width="6.59765625" style="2" bestFit="1" customWidth="1"/>
    <col min="15874" max="15874" width="19.265625" style="2" bestFit="1" customWidth="1"/>
    <col min="15875" max="15875" width="5.73046875" style="2" bestFit="1" customWidth="1"/>
    <col min="15876" max="15876" width="7.265625" style="2" bestFit="1" customWidth="1"/>
    <col min="15877" max="15877" width="4.73046875" style="2" customWidth="1"/>
    <col min="15878" max="15878" width="25.73046875" style="2" bestFit="1" customWidth="1"/>
    <col min="15879" max="15879" width="28.265625" style="2" bestFit="1" customWidth="1"/>
    <col min="15880" max="16123" width="8.73046875" style="2"/>
    <col min="16124" max="16124" width="3.86328125" style="2" customWidth="1"/>
    <col min="16125" max="16125" width="10.3984375" style="2" bestFit="1" customWidth="1"/>
    <col min="16126" max="16126" width="23.86328125" style="2" bestFit="1" customWidth="1"/>
    <col min="16127" max="16127" width="10.265625" style="2" bestFit="1" customWidth="1"/>
    <col min="16128" max="16128" width="4.73046875" style="2" customWidth="1"/>
    <col min="16129" max="16129" width="6.59765625" style="2" bestFit="1" customWidth="1"/>
    <col min="16130" max="16130" width="19.265625" style="2" bestFit="1" customWidth="1"/>
    <col min="16131" max="16131" width="5.73046875" style="2" bestFit="1" customWidth="1"/>
    <col min="16132" max="16132" width="7.265625" style="2" bestFit="1" customWidth="1"/>
    <col min="16133" max="16133" width="4.73046875" style="2" customWidth="1"/>
    <col min="16134" max="16134" width="25.73046875" style="2" bestFit="1" customWidth="1"/>
    <col min="16135" max="16135" width="28.265625" style="2" bestFit="1" customWidth="1"/>
    <col min="16136" max="16384" width="8.73046875" style="2"/>
  </cols>
  <sheetData>
    <row r="1" spans="2:11" s="50" customFormat="1" ht="18.75" customHeight="1" x14ac:dyDescent="0.55000000000000004">
      <c r="B1" s="271" t="s">
        <v>39</v>
      </c>
      <c r="C1" s="271"/>
      <c r="D1" s="271"/>
      <c r="F1" s="271" t="s">
        <v>40</v>
      </c>
      <c r="G1" s="271"/>
    </row>
    <row r="2" spans="2:11" ht="15.75" x14ac:dyDescent="0.5">
      <c r="B2" s="51" t="s">
        <v>41</v>
      </c>
      <c r="C2" s="51" t="s">
        <v>42</v>
      </c>
      <c r="D2" s="51" t="s">
        <v>43</v>
      </c>
      <c r="F2" s="51" t="s">
        <v>44</v>
      </c>
      <c r="G2" s="51" t="s">
        <v>45</v>
      </c>
    </row>
    <row r="3" spans="2:11" ht="15" customHeight="1" x14ac:dyDescent="0.45">
      <c r="B3" s="52" t="s">
        <v>46</v>
      </c>
      <c r="C3" s="52" t="s">
        <v>47</v>
      </c>
      <c r="D3" s="53">
        <v>171</v>
      </c>
      <c r="F3" s="56" t="s">
        <v>49</v>
      </c>
      <c r="G3" s="56" t="s">
        <v>50</v>
      </c>
      <c r="H3" s="57"/>
      <c r="I3" s="57"/>
      <c r="J3" s="57"/>
      <c r="K3" s="57"/>
    </row>
    <row r="4" spans="2:11" x14ac:dyDescent="0.45">
      <c r="B4" s="52" t="s">
        <v>46</v>
      </c>
      <c r="C4" s="52" t="s">
        <v>51</v>
      </c>
      <c r="D4" s="53">
        <v>110</v>
      </c>
      <c r="F4" s="56" t="s">
        <v>52</v>
      </c>
      <c r="G4" s="56" t="s">
        <v>53</v>
      </c>
      <c r="H4" s="57"/>
      <c r="I4" s="57"/>
      <c r="J4" s="57"/>
      <c r="K4" s="57"/>
    </row>
    <row r="5" spans="2:11" x14ac:dyDescent="0.45">
      <c r="B5" s="52" t="s">
        <v>46</v>
      </c>
      <c r="C5" s="52" t="s">
        <v>54</v>
      </c>
      <c r="D5" s="53">
        <v>95</v>
      </c>
      <c r="F5" s="56" t="s">
        <v>56</v>
      </c>
      <c r="G5" s="56" t="s">
        <v>57</v>
      </c>
      <c r="H5" s="57"/>
      <c r="I5" s="57"/>
      <c r="J5" s="57"/>
      <c r="K5" s="57"/>
    </row>
    <row r="6" spans="2:11" x14ac:dyDescent="0.45">
      <c r="B6" s="52" t="s">
        <v>46</v>
      </c>
      <c r="C6" s="52" t="s">
        <v>58</v>
      </c>
      <c r="D6" s="53">
        <v>149</v>
      </c>
      <c r="F6" s="56" t="s">
        <v>59</v>
      </c>
      <c r="G6" s="56" t="s">
        <v>60</v>
      </c>
    </row>
    <row r="7" spans="2:11" x14ac:dyDescent="0.45">
      <c r="B7" s="52" t="s">
        <v>46</v>
      </c>
      <c r="C7" s="56" t="s">
        <v>61</v>
      </c>
      <c r="D7" s="59">
        <v>109</v>
      </c>
      <c r="F7" s="56" t="s">
        <v>62</v>
      </c>
      <c r="G7" s="56" t="s">
        <v>63</v>
      </c>
    </row>
    <row r="8" spans="2:11" x14ac:dyDescent="0.45">
      <c r="B8" s="52" t="s">
        <v>46</v>
      </c>
      <c r="C8" s="56" t="s">
        <v>64</v>
      </c>
      <c r="D8" s="59">
        <v>150</v>
      </c>
    </row>
    <row r="9" spans="2:11" x14ac:dyDescent="0.45">
      <c r="B9" s="52" t="s">
        <v>46</v>
      </c>
      <c r="C9" s="52" t="s">
        <v>66</v>
      </c>
      <c r="D9" s="53">
        <v>208</v>
      </c>
    </row>
    <row r="10" spans="2:11" x14ac:dyDescent="0.45">
      <c r="B10" s="52" t="s">
        <v>46</v>
      </c>
      <c r="C10" s="52" t="s">
        <v>67</v>
      </c>
      <c r="D10" s="53">
        <v>125</v>
      </c>
    </row>
    <row r="11" spans="2:11" x14ac:dyDescent="0.45">
      <c r="B11" s="52" t="s">
        <v>46</v>
      </c>
      <c r="C11" s="52" t="s">
        <v>69</v>
      </c>
      <c r="D11" s="53">
        <v>69</v>
      </c>
    </row>
    <row r="12" spans="2:11" ht="15" customHeight="1" x14ac:dyDescent="0.45">
      <c r="B12" s="52" t="s">
        <v>46</v>
      </c>
      <c r="C12" s="52" t="s">
        <v>70</v>
      </c>
      <c r="D12" s="53">
        <v>260</v>
      </c>
    </row>
    <row r="13" spans="2:11" x14ac:dyDescent="0.45">
      <c r="B13" s="52" t="s">
        <v>46</v>
      </c>
      <c r="C13" s="52" t="s">
        <v>71</v>
      </c>
      <c r="D13" s="53">
        <v>64</v>
      </c>
    </row>
    <row r="14" spans="2:11" x14ac:dyDescent="0.45">
      <c r="B14" s="52" t="s">
        <v>46</v>
      </c>
      <c r="C14" s="52" t="s">
        <v>73</v>
      </c>
      <c r="D14" s="53">
        <v>156</v>
      </c>
    </row>
    <row r="15" spans="2:11" x14ac:dyDescent="0.45">
      <c r="B15" s="52" t="s">
        <v>74</v>
      </c>
      <c r="C15" s="52" t="s">
        <v>75</v>
      </c>
      <c r="D15" s="53">
        <f>80/45*45</f>
        <v>80</v>
      </c>
    </row>
    <row r="16" spans="2:11" x14ac:dyDescent="0.45">
      <c r="B16" s="52" t="s">
        <v>74</v>
      </c>
      <c r="C16" s="52" t="s">
        <v>76</v>
      </c>
      <c r="D16" s="53">
        <v>141</v>
      </c>
    </row>
    <row r="17" spans="2:4" x14ac:dyDescent="0.45">
      <c r="B17" s="52" t="s">
        <v>74</v>
      </c>
      <c r="C17" s="52" t="s">
        <v>77</v>
      </c>
      <c r="D17" s="53">
        <v>62</v>
      </c>
    </row>
    <row r="18" spans="2:4" ht="15" customHeight="1" x14ac:dyDescent="0.45">
      <c r="B18" s="62" t="s">
        <v>74</v>
      </c>
      <c r="C18" s="56" t="s">
        <v>78</v>
      </c>
      <c r="D18" s="59">
        <v>80</v>
      </c>
    </row>
    <row r="19" spans="2:4" x14ac:dyDescent="0.45">
      <c r="B19" s="52" t="s">
        <v>74</v>
      </c>
      <c r="C19" s="58" t="s">
        <v>79</v>
      </c>
      <c r="D19" s="59">
        <v>140</v>
      </c>
    </row>
    <row r="20" spans="2:4" x14ac:dyDescent="0.45">
      <c r="B20" s="52" t="s">
        <v>74</v>
      </c>
      <c r="C20" s="52" t="s">
        <v>80</v>
      </c>
      <c r="D20" s="53">
        <v>150</v>
      </c>
    </row>
    <row r="21" spans="2:4" x14ac:dyDescent="0.45">
      <c r="B21" s="52" t="s">
        <v>74</v>
      </c>
      <c r="C21" s="52" t="s">
        <v>81</v>
      </c>
      <c r="D21" s="53">
        <v>90</v>
      </c>
    </row>
    <row r="22" spans="2:4" x14ac:dyDescent="0.45">
      <c r="B22" s="52" t="s">
        <v>82</v>
      </c>
      <c r="C22" s="52" t="s">
        <v>83</v>
      </c>
      <c r="D22" s="53">
        <v>90</v>
      </c>
    </row>
    <row r="23" spans="2:4" ht="15" customHeight="1" x14ac:dyDescent="0.45">
      <c r="B23" s="52" t="s">
        <v>84</v>
      </c>
      <c r="C23" s="52" t="s">
        <v>85</v>
      </c>
      <c r="D23" s="53">
        <v>90</v>
      </c>
    </row>
    <row r="24" spans="2:4" x14ac:dyDescent="0.45">
      <c r="B24" s="52" t="s">
        <v>84</v>
      </c>
      <c r="C24" s="52" t="s">
        <v>86</v>
      </c>
      <c r="D24" s="53">
        <v>120</v>
      </c>
    </row>
    <row r="25" spans="2:4" x14ac:dyDescent="0.45">
      <c r="B25" s="52" t="s">
        <v>84</v>
      </c>
      <c r="C25" s="56" t="s">
        <v>87</v>
      </c>
      <c r="D25" s="53">
        <v>103</v>
      </c>
    </row>
    <row r="26" spans="2:4" x14ac:dyDescent="0.45">
      <c r="B26" s="52" t="s">
        <v>84</v>
      </c>
      <c r="C26" s="52" t="s">
        <v>88</v>
      </c>
      <c r="D26" s="53">
        <v>80</v>
      </c>
    </row>
    <row r="27" spans="2:4" ht="15" customHeight="1" x14ac:dyDescent="0.45">
      <c r="B27" s="52" t="s">
        <v>84</v>
      </c>
      <c r="C27" s="68" t="s">
        <v>89</v>
      </c>
      <c r="D27" s="69">
        <v>310</v>
      </c>
    </row>
    <row r="28" spans="2:4" ht="15" customHeight="1" x14ac:dyDescent="0.45">
      <c r="B28" s="52" t="s">
        <v>84</v>
      </c>
      <c r="C28" s="52" t="s">
        <v>90</v>
      </c>
      <c r="D28" s="53">
        <v>120</v>
      </c>
    </row>
    <row r="29" spans="2:4" x14ac:dyDescent="0.45">
      <c r="B29" s="62" t="s">
        <v>84</v>
      </c>
      <c r="C29" s="56" t="s">
        <v>92</v>
      </c>
      <c r="D29" s="59">
        <v>100</v>
      </c>
    </row>
    <row r="30" spans="2:4" x14ac:dyDescent="0.45">
      <c r="B30" s="52" t="s">
        <v>93</v>
      </c>
      <c r="C30" s="65" t="s">
        <v>94</v>
      </c>
      <c r="D30" s="53">
        <v>3</v>
      </c>
    </row>
    <row r="31" spans="2:4" ht="15" customHeight="1" x14ac:dyDescent="0.45">
      <c r="B31" s="52" t="s">
        <v>93</v>
      </c>
      <c r="C31" s="65" t="s">
        <v>95</v>
      </c>
      <c r="D31" s="53">
        <v>35</v>
      </c>
    </row>
    <row r="32" spans="2:4" x14ac:dyDescent="0.45">
      <c r="B32" s="52" t="s">
        <v>93</v>
      </c>
      <c r="C32" s="56" t="s">
        <v>96</v>
      </c>
      <c r="D32" s="53">
        <v>2</v>
      </c>
    </row>
    <row r="33" spans="2:4" x14ac:dyDescent="0.45">
      <c r="B33" s="52" t="s">
        <v>93</v>
      </c>
      <c r="C33" s="56" t="s">
        <v>97</v>
      </c>
      <c r="D33" s="53">
        <v>14</v>
      </c>
    </row>
    <row r="34" spans="2:4" x14ac:dyDescent="0.45">
      <c r="B34" s="52" t="s">
        <v>93</v>
      </c>
      <c r="C34" s="65" t="s">
        <v>98</v>
      </c>
      <c r="D34" s="53">
        <v>1</v>
      </c>
    </row>
    <row r="35" spans="2:4" x14ac:dyDescent="0.45">
      <c r="B35" s="52" t="s">
        <v>93</v>
      </c>
      <c r="C35" s="65" t="s">
        <v>99</v>
      </c>
      <c r="D35" s="53">
        <v>4</v>
      </c>
    </row>
    <row r="36" spans="2:4" ht="15" customHeight="1" x14ac:dyDescent="0.45">
      <c r="B36" s="52" t="s">
        <v>100</v>
      </c>
      <c r="C36" s="65" t="s">
        <v>101</v>
      </c>
      <c r="D36" s="66">
        <v>235</v>
      </c>
    </row>
    <row r="37" spans="2:4" x14ac:dyDescent="0.45">
      <c r="B37" s="52" t="s">
        <v>100</v>
      </c>
      <c r="C37" s="56" t="s">
        <v>102</v>
      </c>
      <c r="D37" s="59">
        <v>61</v>
      </c>
    </row>
    <row r="38" spans="2:4" x14ac:dyDescent="0.45">
      <c r="B38" s="52" t="s">
        <v>100</v>
      </c>
      <c r="C38" s="65" t="s">
        <v>103</v>
      </c>
      <c r="D38" s="66">
        <v>395</v>
      </c>
    </row>
    <row r="39" spans="2:4" x14ac:dyDescent="0.45">
      <c r="B39" s="62" t="s">
        <v>100</v>
      </c>
      <c r="C39" s="58" t="s">
        <v>104</v>
      </c>
      <c r="D39" s="59">
        <v>3</v>
      </c>
    </row>
    <row r="40" spans="2:4" x14ac:dyDescent="0.45">
      <c r="B40" s="52" t="s">
        <v>100</v>
      </c>
      <c r="C40" s="56" t="s">
        <v>105</v>
      </c>
      <c r="D40" s="59">
        <v>167</v>
      </c>
    </row>
    <row r="41" spans="2:4" ht="15" customHeight="1" x14ac:dyDescent="0.45">
      <c r="B41" s="52" t="s">
        <v>100</v>
      </c>
      <c r="C41" s="52" t="s">
        <v>106</v>
      </c>
      <c r="D41" s="53">
        <v>70</v>
      </c>
    </row>
    <row r="42" spans="2:4" x14ac:dyDescent="0.45">
      <c r="B42" s="52" t="s">
        <v>100</v>
      </c>
      <c r="C42" s="52" t="s">
        <v>107</v>
      </c>
      <c r="D42" s="53">
        <v>60</v>
      </c>
    </row>
    <row r="43" spans="2:4" x14ac:dyDescent="0.45">
      <c r="B43" s="52" t="s">
        <v>100</v>
      </c>
      <c r="C43" s="52" t="s">
        <v>48</v>
      </c>
      <c r="D43" s="53">
        <v>240</v>
      </c>
    </row>
    <row r="44" spans="2:4" x14ac:dyDescent="0.45">
      <c r="B44" s="62" t="s">
        <v>100</v>
      </c>
      <c r="C44" s="56" t="s">
        <v>108</v>
      </c>
      <c r="D44" s="59">
        <v>90</v>
      </c>
    </row>
    <row r="45" spans="2:4" x14ac:dyDescent="0.45">
      <c r="B45" s="52" t="s">
        <v>100</v>
      </c>
      <c r="C45" s="65" t="s">
        <v>109</v>
      </c>
      <c r="D45" s="66">
        <v>210</v>
      </c>
    </row>
    <row r="46" spans="2:4" ht="15" customHeight="1" x14ac:dyDescent="0.45">
      <c r="B46" s="52" t="s">
        <v>100</v>
      </c>
      <c r="C46" s="56" t="s">
        <v>110</v>
      </c>
      <c r="D46" s="53">
        <v>250</v>
      </c>
    </row>
    <row r="47" spans="2:4" x14ac:dyDescent="0.45">
      <c r="B47" s="52" t="s">
        <v>100</v>
      </c>
      <c r="C47" s="56" t="s">
        <v>111</v>
      </c>
      <c r="D47" s="53">
        <v>277</v>
      </c>
    </row>
    <row r="48" spans="2:4" x14ac:dyDescent="0.45">
      <c r="B48" s="52" t="s">
        <v>100</v>
      </c>
      <c r="C48" s="52" t="s">
        <v>112</v>
      </c>
      <c r="D48" s="53">
        <v>227</v>
      </c>
    </row>
    <row r="49" spans="2:5" x14ac:dyDescent="0.45">
      <c r="B49" s="62" t="s">
        <v>100</v>
      </c>
      <c r="C49" s="56" t="s">
        <v>113</v>
      </c>
      <c r="D49" s="59">
        <v>170</v>
      </c>
    </row>
    <row r="50" spans="2:5" ht="15" customHeight="1" x14ac:dyDescent="0.45">
      <c r="B50" s="52" t="s">
        <v>114</v>
      </c>
      <c r="C50" s="52" t="s">
        <v>115</v>
      </c>
      <c r="D50" s="53">
        <v>7</v>
      </c>
    </row>
    <row r="51" spans="2:5" x14ac:dyDescent="0.45">
      <c r="B51" s="52" t="s">
        <v>114</v>
      </c>
      <c r="C51" s="56" t="s">
        <v>116</v>
      </c>
      <c r="D51" s="53">
        <v>14</v>
      </c>
    </row>
    <row r="52" spans="2:5" x14ac:dyDescent="0.45">
      <c r="B52" s="52" t="s">
        <v>114</v>
      </c>
      <c r="C52" s="52" t="s">
        <v>117</v>
      </c>
      <c r="D52" s="53">
        <v>4</v>
      </c>
    </row>
    <row r="53" spans="2:5" x14ac:dyDescent="0.45">
      <c r="B53" s="52" t="s">
        <v>114</v>
      </c>
      <c r="C53" s="52" t="s">
        <v>118</v>
      </c>
      <c r="D53" s="53">
        <v>17</v>
      </c>
    </row>
    <row r="54" spans="2:5" x14ac:dyDescent="0.45">
      <c r="B54" s="52" t="s">
        <v>119</v>
      </c>
      <c r="C54" s="52" t="s">
        <v>120</v>
      </c>
      <c r="D54" s="53">
        <v>2</v>
      </c>
    </row>
    <row r="55" spans="2:5" x14ac:dyDescent="0.45">
      <c r="B55" s="52" t="s">
        <v>119</v>
      </c>
      <c r="C55" s="52" t="s">
        <v>121</v>
      </c>
      <c r="D55" s="53">
        <v>1</v>
      </c>
    </row>
    <row r="56" spans="2:5" x14ac:dyDescent="0.45">
      <c r="B56" s="52" t="s">
        <v>122</v>
      </c>
      <c r="C56" s="68" t="s">
        <v>123</v>
      </c>
      <c r="D56" s="69">
        <v>0</v>
      </c>
    </row>
    <row r="57" spans="2:5" ht="15" customHeight="1" x14ac:dyDescent="0.45">
      <c r="B57" s="223" t="s">
        <v>122</v>
      </c>
      <c r="C57" s="223" t="s">
        <v>124</v>
      </c>
      <c r="D57" s="224">
        <v>20</v>
      </c>
      <c r="E57" s="90"/>
    </row>
    <row r="58" spans="2:5" x14ac:dyDescent="0.45">
      <c r="B58" s="223" t="s">
        <v>122</v>
      </c>
      <c r="C58" s="223" t="s">
        <v>346</v>
      </c>
      <c r="D58" s="224">
        <v>20</v>
      </c>
      <c r="E58" s="90"/>
    </row>
    <row r="59" spans="2:5" x14ac:dyDescent="0.45">
      <c r="B59" s="223" t="s">
        <v>122</v>
      </c>
      <c r="C59" s="223" t="s">
        <v>125</v>
      </c>
      <c r="D59" s="224">
        <v>25</v>
      </c>
      <c r="E59" s="90"/>
    </row>
    <row r="60" spans="2:5" x14ac:dyDescent="0.45">
      <c r="B60" s="52" t="s">
        <v>126</v>
      </c>
      <c r="C60" s="52" t="s">
        <v>72</v>
      </c>
      <c r="D60" s="53">
        <v>3</v>
      </c>
      <c r="E60" s="90"/>
    </row>
    <row r="61" spans="2:5" x14ac:dyDescent="0.45">
      <c r="B61" s="52" t="s">
        <v>126</v>
      </c>
      <c r="C61" s="52" t="s">
        <v>72</v>
      </c>
      <c r="D61" s="53">
        <v>25</v>
      </c>
      <c r="E61" s="90"/>
    </row>
    <row r="62" spans="2:5" x14ac:dyDescent="0.45">
      <c r="B62" s="52" t="s">
        <v>126</v>
      </c>
      <c r="C62" s="52" t="s">
        <v>127</v>
      </c>
      <c r="D62" s="53">
        <v>50</v>
      </c>
      <c r="E62" s="90"/>
    </row>
    <row r="63" spans="2:5" x14ac:dyDescent="0.45">
      <c r="B63" s="52" t="s">
        <v>126</v>
      </c>
      <c r="C63" s="52" t="s">
        <v>128</v>
      </c>
      <c r="D63" s="53">
        <v>1</v>
      </c>
      <c r="E63" s="90"/>
    </row>
    <row r="64" spans="2:5" x14ac:dyDescent="0.45">
      <c r="B64" s="62" t="s">
        <v>126</v>
      </c>
      <c r="C64" s="58" t="s">
        <v>129</v>
      </c>
      <c r="D64" s="59">
        <v>52</v>
      </c>
      <c r="E64" s="90"/>
    </row>
    <row r="65" spans="2:7" x14ac:dyDescent="0.45">
      <c r="B65" s="62" t="s">
        <v>126</v>
      </c>
      <c r="C65" s="58" t="s">
        <v>130</v>
      </c>
      <c r="D65" s="59">
        <v>155</v>
      </c>
      <c r="E65" s="90"/>
    </row>
    <row r="66" spans="2:7" x14ac:dyDescent="0.45">
      <c r="B66" s="62" t="s">
        <v>126</v>
      </c>
      <c r="C66" s="56" t="s">
        <v>131</v>
      </c>
      <c r="D66" s="59">
        <v>70</v>
      </c>
      <c r="E66" s="90"/>
    </row>
    <row r="67" spans="2:7" x14ac:dyDescent="0.45">
      <c r="B67" s="52" t="s">
        <v>126</v>
      </c>
      <c r="C67" s="52" t="s">
        <v>132</v>
      </c>
      <c r="D67" s="53">
        <v>5</v>
      </c>
      <c r="E67" s="90"/>
    </row>
    <row r="68" spans="2:7" x14ac:dyDescent="0.45">
      <c r="B68" s="52" t="s">
        <v>126</v>
      </c>
      <c r="C68" s="65" t="s">
        <v>133</v>
      </c>
      <c r="D68" s="66">
        <v>105</v>
      </c>
      <c r="E68" s="90"/>
    </row>
    <row r="69" spans="2:7" x14ac:dyDescent="0.45">
      <c r="B69" s="52" t="s">
        <v>126</v>
      </c>
      <c r="C69" s="56" t="s">
        <v>134</v>
      </c>
      <c r="D69" s="53">
        <v>18</v>
      </c>
      <c r="E69" s="90"/>
    </row>
    <row r="70" spans="2:7" x14ac:dyDescent="0.45">
      <c r="B70" s="52" t="s">
        <v>126</v>
      </c>
      <c r="C70" s="82" t="s">
        <v>135</v>
      </c>
      <c r="D70" s="53">
        <v>44</v>
      </c>
      <c r="E70" s="90"/>
    </row>
    <row r="71" spans="2:7" x14ac:dyDescent="0.45">
      <c r="B71" s="62" t="s">
        <v>126</v>
      </c>
      <c r="C71" s="56" t="s">
        <v>136</v>
      </c>
      <c r="D71" s="59">
        <v>30</v>
      </c>
      <c r="E71" s="90"/>
    </row>
    <row r="72" spans="2:7" x14ac:dyDescent="0.45">
      <c r="B72" s="52" t="s">
        <v>126</v>
      </c>
      <c r="C72" s="65" t="s">
        <v>137</v>
      </c>
      <c r="D72" s="66">
        <v>214</v>
      </c>
      <c r="E72" s="90"/>
    </row>
    <row r="73" spans="2:7" x14ac:dyDescent="0.45">
      <c r="B73" s="52" t="s">
        <v>126</v>
      </c>
      <c r="C73" s="56" t="s">
        <v>138</v>
      </c>
      <c r="D73" s="53">
        <v>7</v>
      </c>
      <c r="E73" s="90"/>
    </row>
    <row r="74" spans="2:7" x14ac:dyDescent="0.45">
      <c r="B74" s="52" t="s">
        <v>126</v>
      </c>
      <c r="C74" s="93" t="s">
        <v>139</v>
      </c>
      <c r="D74" s="59">
        <v>4</v>
      </c>
      <c r="E74" s="90"/>
    </row>
    <row r="75" spans="2:7" x14ac:dyDescent="0.45">
      <c r="B75" s="52" t="s">
        <v>126</v>
      </c>
      <c r="C75" s="84" t="s">
        <v>140</v>
      </c>
      <c r="D75" s="59">
        <v>4</v>
      </c>
      <c r="E75" s="87"/>
      <c r="G75" s="24"/>
    </row>
    <row r="76" spans="2:7" x14ac:dyDescent="0.45">
      <c r="B76" s="85"/>
      <c r="C76" s="86"/>
      <c r="G76" s="24"/>
    </row>
  </sheetData>
  <autoFilter ref="B2:D75" xr:uid="{00000000-0009-0000-0000-000001000000}"/>
  <mergeCells count="2">
    <mergeCell ref="B1:D1"/>
    <mergeCell ref="F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FF4A-3F87-4E75-B86B-D79A438C0AA3}">
  <sheetPr>
    <tabColor theme="5"/>
  </sheetPr>
  <dimension ref="A1:V59"/>
  <sheetViews>
    <sheetView tabSelected="1" topLeftCell="A28" workbookViewId="0">
      <selection activeCell="J29" sqref="J29:L29"/>
    </sheetView>
  </sheetViews>
  <sheetFormatPr defaultRowHeight="14.25" x14ac:dyDescent="0.45"/>
  <cols>
    <col min="1" max="1" width="5" bestFit="1" customWidth="1"/>
    <col min="2" max="2" width="8" bestFit="1" customWidth="1"/>
    <col min="3" max="3" width="15.265625" bestFit="1" customWidth="1"/>
    <col min="4" max="4" width="8.3984375" customWidth="1"/>
    <col min="5" max="5" width="4.3984375" bestFit="1" customWidth="1"/>
    <col min="6" max="6" width="8" bestFit="1" customWidth="1"/>
    <col min="7" max="7" width="15.1328125" customWidth="1"/>
    <col min="8" max="8" width="8" customWidth="1"/>
    <col min="9" max="9" width="4.3984375" bestFit="1" customWidth="1"/>
    <col min="10" max="10" width="8" bestFit="1" customWidth="1"/>
    <col min="11" max="11" width="15.1328125" customWidth="1"/>
    <col min="12" max="12" width="8" customWidth="1"/>
    <col min="13" max="13" width="4.3984375" bestFit="1" customWidth="1"/>
    <col min="14" max="14" width="8" bestFit="1" customWidth="1"/>
    <col min="15" max="15" width="15.1328125" customWidth="1"/>
    <col min="16" max="16" width="8" customWidth="1"/>
    <col min="17" max="17" width="8.3984375" customWidth="1"/>
    <col min="18" max="18" width="4.265625" customWidth="1"/>
    <col min="19" max="19" width="6.59765625" bestFit="1" customWidth="1"/>
    <col min="20" max="20" width="6.86328125" customWidth="1"/>
    <col min="21" max="21" width="7" customWidth="1"/>
    <col min="22" max="22" width="7.3984375" customWidth="1"/>
  </cols>
  <sheetData>
    <row r="1" spans="1:18" ht="22.15" customHeight="1" x14ac:dyDescent="0.45">
      <c r="A1" s="1"/>
      <c r="B1" s="374"/>
      <c r="C1" s="374"/>
      <c r="D1" s="374"/>
      <c r="E1" s="1"/>
      <c r="F1" s="374"/>
      <c r="G1" s="374"/>
      <c r="H1" s="374"/>
      <c r="I1" s="1"/>
      <c r="J1" s="374"/>
      <c r="K1" s="374"/>
      <c r="L1" s="374"/>
      <c r="M1" s="1"/>
      <c r="N1" s="374"/>
      <c r="O1" s="374"/>
      <c r="P1" s="374"/>
      <c r="Q1" s="1"/>
      <c r="R1" s="32"/>
    </row>
    <row r="2" spans="1:18" ht="15.75" x14ac:dyDescent="0.5">
      <c r="A2" s="3"/>
      <c r="B2" s="269" t="s">
        <v>0</v>
      </c>
      <c r="C2" s="269"/>
      <c r="D2" s="269"/>
      <c r="E2" s="3"/>
      <c r="F2" s="269" t="s">
        <v>1</v>
      </c>
      <c r="G2" s="269"/>
      <c r="H2" s="269"/>
      <c r="I2" s="3"/>
      <c r="J2" s="269" t="s">
        <v>2</v>
      </c>
      <c r="K2" s="269"/>
      <c r="L2" s="269"/>
      <c r="M2" s="3"/>
      <c r="N2" s="269" t="s">
        <v>3</v>
      </c>
      <c r="O2" s="269"/>
      <c r="P2" s="269"/>
      <c r="Q2" s="3"/>
      <c r="R2" s="32"/>
    </row>
    <row r="3" spans="1:18" ht="15.75" x14ac:dyDescent="0.5">
      <c r="A3" s="3"/>
      <c r="B3" s="4" t="s">
        <v>4</v>
      </c>
      <c r="C3" s="5" t="s">
        <v>5</v>
      </c>
      <c r="D3" s="5" t="s">
        <v>6</v>
      </c>
      <c r="E3" s="3"/>
      <c r="F3" s="5" t="s">
        <v>4</v>
      </c>
      <c r="G3" s="6" t="s">
        <v>5</v>
      </c>
      <c r="H3" s="6" t="s">
        <v>6</v>
      </c>
      <c r="I3" s="3"/>
      <c r="J3" s="6" t="s">
        <v>4</v>
      </c>
      <c r="K3" s="6" t="s">
        <v>5</v>
      </c>
      <c r="L3" s="6" t="s">
        <v>6</v>
      </c>
      <c r="M3" s="3"/>
      <c r="N3" s="6" t="s">
        <v>4</v>
      </c>
      <c r="O3" s="6" t="s">
        <v>5</v>
      </c>
      <c r="P3" s="6" t="s">
        <v>6</v>
      </c>
      <c r="Q3" s="3"/>
      <c r="R3" s="32"/>
    </row>
    <row r="4" spans="1:18" ht="14.25" customHeight="1" x14ac:dyDescent="0.45">
      <c r="A4" s="7"/>
      <c r="B4" s="364" t="s">
        <v>360</v>
      </c>
      <c r="C4" s="348" t="s">
        <v>124</v>
      </c>
      <c r="D4" s="197">
        <v>20</v>
      </c>
      <c r="E4" s="7"/>
      <c r="F4" s="364" t="s">
        <v>360</v>
      </c>
      <c r="G4" s="348" t="s">
        <v>124</v>
      </c>
      <c r="H4" s="197">
        <v>20</v>
      </c>
      <c r="I4" s="7"/>
      <c r="J4" s="364" t="s">
        <v>360</v>
      </c>
      <c r="K4" s="348" t="s">
        <v>124</v>
      </c>
      <c r="L4" s="197">
        <v>20</v>
      </c>
      <c r="M4" s="7"/>
      <c r="N4" s="364" t="s">
        <v>360</v>
      </c>
      <c r="O4" s="348" t="s">
        <v>124</v>
      </c>
      <c r="P4" s="197">
        <v>20</v>
      </c>
      <c r="Q4" s="7"/>
      <c r="R4" s="32"/>
    </row>
    <row r="5" spans="1:18" x14ac:dyDescent="0.45">
      <c r="A5" s="7"/>
      <c r="B5" s="364"/>
      <c r="C5" s="350" t="s">
        <v>361</v>
      </c>
      <c r="D5" s="197">
        <v>25</v>
      </c>
      <c r="E5" s="3"/>
      <c r="F5" s="364"/>
      <c r="G5" s="350" t="s">
        <v>361</v>
      </c>
      <c r="H5" s="197">
        <v>25</v>
      </c>
      <c r="I5" s="3"/>
      <c r="J5" s="364"/>
      <c r="K5" s="350" t="s">
        <v>361</v>
      </c>
      <c r="L5" s="197">
        <v>25</v>
      </c>
      <c r="M5" s="3"/>
      <c r="N5" s="364"/>
      <c r="O5" s="350" t="s">
        <v>361</v>
      </c>
      <c r="P5" s="197">
        <v>25</v>
      </c>
      <c r="Q5" s="3"/>
      <c r="R5" s="32"/>
    </row>
    <row r="6" spans="1:18" x14ac:dyDescent="0.45">
      <c r="A6" s="7"/>
      <c r="B6" s="365"/>
      <c r="C6" s="366"/>
      <c r="D6" s="367"/>
      <c r="E6" s="7"/>
      <c r="F6" s="365"/>
      <c r="G6" s="348"/>
      <c r="H6" s="197"/>
      <c r="I6" s="7"/>
      <c r="J6" s="365"/>
      <c r="K6" s="348"/>
      <c r="L6" s="197"/>
      <c r="M6" s="7"/>
      <c r="N6" s="365"/>
      <c r="O6" s="348"/>
      <c r="P6" s="197"/>
      <c r="Q6" s="7"/>
      <c r="R6" s="32"/>
    </row>
    <row r="7" spans="1:18" ht="14.25" customHeight="1" x14ac:dyDescent="0.45">
      <c r="A7" s="7"/>
      <c r="B7" s="352" t="s">
        <v>365</v>
      </c>
      <c r="C7" s="11" t="s">
        <v>366</v>
      </c>
      <c r="D7" s="197">
        <f>164/2*2.5</f>
        <v>205</v>
      </c>
      <c r="E7" s="7"/>
      <c r="F7" s="360" t="s">
        <v>373</v>
      </c>
      <c r="G7" s="348" t="s">
        <v>374</v>
      </c>
      <c r="H7" s="197">
        <f>280/200*236</f>
        <v>330.4</v>
      </c>
      <c r="I7" s="7"/>
      <c r="J7" s="364" t="s">
        <v>373</v>
      </c>
      <c r="K7" s="348" t="s">
        <v>384</v>
      </c>
      <c r="L7" s="197">
        <f>280/200*200</f>
        <v>280</v>
      </c>
      <c r="M7" s="7"/>
      <c r="N7" s="363" t="s">
        <v>392</v>
      </c>
      <c r="O7" s="350" t="s">
        <v>393</v>
      </c>
      <c r="P7" s="197">
        <v>120</v>
      </c>
      <c r="Q7" s="7"/>
      <c r="R7" s="32"/>
    </row>
    <row r="8" spans="1:18" x14ac:dyDescent="0.45">
      <c r="A8" s="7"/>
      <c r="B8" s="359"/>
      <c r="C8" s="201" t="s">
        <v>367</v>
      </c>
      <c r="D8" s="197">
        <v>110</v>
      </c>
      <c r="E8" s="7"/>
      <c r="F8" s="361"/>
      <c r="G8" s="348" t="s">
        <v>375</v>
      </c>
      <c r="H8" s="197">
        <v>66</v>
      </c>
      <c r="I8" s="7"/>
      <c r="J8" s="364"/>
      <c r="K8" s="348" t="s">
        <v>385</v>
      </c>
      <c r="L8" s="197">
        <v>118</v>
      </c>
      <c r="M8" s="7"/>
      <c r="N8" s="363" t="s">
        <v>394</v>
      </c>
      <c r="O8" s="11" t="s">
        <v>68</v>
      </c>
      <c r="P8" s="197">
        <v>150</v>
      </c>
      <c r="Q8" s="7"/>
      <c r="R8" s="32"/>
    </row>
    <row r="9" spans="1:18" x14ac:dyDescent="0.45">
      <c r="A9" s="7"/>
      <c r="B9" s="359"/>
      <c r="C9" s="201" t="s">
        <v>368</v>
      </c>
      <c r="D9" s="197">
        <f>123/2*1</f>
        <v>61.5</v>
      </c>
      <c r="E9" s="7"/>
      <c r="F9" s="361"/>
      <c r="G9" s="350" t="s">
        <v>376</v>
      </c>
      <c r="H9" s="197">
        <f>100/14*5</f>
        <v>35.714285714285715</v>
      </c>
      <c r="I9" s="7"/>
      <c r="J9" s="364"/>
      <c r="K9" s="350" t="s">
        <v>386</v>
      </c>
      <c r="L9" s="197">
        <v>100</v>
      </c>
      <c r="M9" s="7"/>
      <c r="N9" s="363" t="s">
        <v>378</v>
      </c>
      <c r="O9" s="348" t="s">
        <v>379</v>
      </c>
      <c r="P9" s="197">
        <v>0</v>
      </c>
      <c r="Q9" s="7"/>
      <c r="R9" s="32"/>
    </row>
    <row r="10" spans="1:18" ht="14.25" customHeight="1" x14ac:dyDescent="0.45">
      <c r="A10" s="7"/>
      <c r="B10" s="359"/>
      <c r="C10" s="201" t="s">
        <v>91</v>
      </c>
      <c r="D10" s="197">
        <v>40</v>
      </c>
      <c r="E10" s="3"/>
      <c r="F10" s="362"/>
      <c r="G10" s="348" t="s">
        <v>377</v>
      </c>
      <c r="H10" s="197">
        <v>0</v>
      </c>
      <c r="I10" s="3"/>
      <c r="J10" s="363"/>
      <c r="K10" s="11"/>
      <c r="L10" s="197"/>
      <c r="M10" s="3"/>
      <c r="N10" s="368" t="s">
        <v>395</v>
      </c>
      <c r="O10" s="11" t="s">
        <v>396</v>
      </c>
      <c r="P10" s="197">
        <v>150</v>
      </c>
      <c r="Q10" s="3"/>
      <c r="R10" s="32"/>
    </row>
    <row r="11" spans="1:18" x14ac:dyDescent="0.45">
      <c r="A11" s="7"/>
      <c r="B11" s="353"/>
      <c r="C11" s="201" t="s">
        <v>364</v>
      </c>
      <c r="D11" s="197">
        <f>100/14*8</f>
        <v>57.142857142857146</v>
      </c>
      <c r="E11" s="3"/>
      <c r="F11" s="363" t="s">
        <v>378</v>
      </c>
      <c r="G11" s="348" t="s">
        <v>379</v>
      </c>
      <c r="H11" s="197">
        <v>0</v>
      </c>
      <c r="I11" s="3"/>
      <c r="J11" s="347" t="s">
        <v>387</v>
      </c>
      <c r="K11" s="11" t="s">
        <v>388</v>
      </c>
      <c r="L11" s="197">
        <v>280</v>
      </c>
      <c r="M11" s="3"/>
      <c r="N11" s="355"/>
      <c r="O11" s="11" t="s">
        <v>397</v>
      </c>
      <c r="P11" s="197">
        <v>200</v>
      </c>
      <c r="Q11" s="3"/>
      <c r="R11" s="32"/>
    </row>
    <row r="12" spans="1:18" x14ac:dyDescent="0.45">
      <c r="A12" s="3"/>
      <c r="B12" s="354"/>
      <c r="C12" s="201"/>
      <c r="D12" s="197"/>
      <c r="E12" s="7"/>
      <c r="F12" s="356" t="s">
        <v>369</v>
      </c>
      <c r="G12" s="201" t="s">
        <v>380</v>
      </c>
      <c r="H12" s="197">
        <f>35*4</f>
        <v>140</v>
      </c>
      <c r="I12" s="7"/>
      <c r="J12" s="349"/>
      <c r="K12" s="11" t="s">
        <v>389</v>
      </c>
      <c r="L12" s="197">
        <v>160</v>
      </c>
      <c r="M12" s="7"/>
      <c r="N12" s="355"/>
      <c r="O12" s="11" t="s">
        <v>398</v>
      </c>
      <c r="P12" s="197">
        <f>110/28*18</f>
        <v>70.714285714285708</v>
      </c>
      <c r="Q12" s="7"/>
      <c r="R12" s="32"/>
    </row>
    <row r="13" spans="1:18" ht="14.25" customHeight="1" x14ac:dyDescent="0.45">
      <c r="A13" s="7"/>
      <c r="B13" s="352" t="s">
        <v>369</v>
      </c>
      <c r="C13" s="201" t="s">
        <v>370</v>
      </c>
      <c r="D13" s="197">
        <f>35*8</f>
        <v>280</v>
      </c>
      <c r="E13" s="7"/>
      <c r="F13" s="356"/>
      <c r="G13" s="201" t="s">
        <v>381</v>
      </c>
      <c r="H13" s="197">
        <v>5</v>
      </c>
      <c r="I13" s="7"/>
      <c r="J13" s="349"/>
      <c r="K13" s="11" t="s">
        <v>390</v>
      </c>
      <c r="L13" s="197">
        <v>50</v>
      </c>
      <c r="M13" s="7"/>
      <c r="N13" s="355"/>
      <c r="O13" s="11" t="s">
        <v>399</v>
      </c>
      <c r="P13" s="197">
        <f>100/14*10</f>
        <v>71.428571428571431</v>
      </c>
      <c r="Q13" s="7"/>
      <c r="R13" s="32"/>
    </row>
    <row r="14" spans="1:18" x14ac:dyDescent="0.45">
      <c r="A14" s="7"/>
      <c r="B14" s="359"/>
      <c r="C14" s="201" t="s">
        <v>371</v>
      </c>
      <c r="D14" s="197">
        <v>15</v>
      </c>
      <c r="E14" s="7"/>
      <c r="F14" s="363" t="s">
        <v>378</v>
      </c>
      <c r="G14" s="348" t="s">
        <v>379</v>
      </c>
      <c r="H14" s="197">
        <v>0</v>
      </c>
      <c r="I14" s="7"/>
      <c r="J14" s="351"/>
      <c r="K14" s="11" t="s">
        <v>391</v>
      </c>
      <c r="L14" s="197">
        <v>8</v>
      </c>
      <c r="M14" s="7"/>
      <c r="N14" s="355"/>
      <c r="O14" s="11" t="s">
        <v>400</v>
      </c>
      <c r="P14" s="197">
        <v>8</v>
      </c>
      <c r="Q14" s="7"/>
      <c r="R14" s="32"/>
    </row>
    <row r="15" spans="1:18" x14ac:dyDescent="0.45">
      <c r="A15" s="7"/>
      <c r="B15" s="353"/>
      <c r="C15" s="201" t="s">
        <v>372</v>
      </c>
      <c r="D15" s="197">
        <f>15/5*8</f>
        <v>24</v>
      </c>
      <c r="E15" s="7"/>
      <c r="F15" s="363" t="s">
        <v>360</v>
      </c>
      <c r="G15" s="11" t="s">
        <v>361</v>
      </c>
      <c r="H15" s="197">
        <v>25</v>
      </c>
      <c r="I15" s="7"/>
      <c r="J15" s="8"/>
      <c r="K15" s="11"/>
      <c r="L15" s="12"/>
      <c r="M15" s="7"/>
      <c r="N15" s="369"/>
      <c r="O15" s="350" t="s">
        <v>68</v>
      </c>
      <c r="P15" s="197">
        <v>150</v>
      </c>
      <c r="Q15" s="7"/>
      <c r="R15" s="32"/>
    </row>
    <row r="16" spans="1:18" x14ac:dyDescent="0.45">
      <c r="A16" s="3"/>
      <c r="B16" s="358"/>
      <c r="C16" s="11"/>
      <c r="D16" s="197"/>
      <c r="E16" s="7"/>
      <c r="F16" s="363" t="s">
        <v>382</v>
      </c>
      <c r="G16" s="348" t="s">
        <v>383</v>
      </c>
      <c r="H16" s="197">
        <v>370</v>
      </c>
      <c r="I16" s="7"/>
      <c r="J16" s="8"/>
      <c r="K16" s="11"/>
      <c r="L16" s="10"/>
      <c r="M16" s="7"/>
      <c r="N16" s="8"/>
      <c r="O16" s="11"/>
      <c r="P16" s="10"/>
      <c r="Q16" s="7"/>
      <c r="R16" s="32"/>
    </row>
    <row r="17" spans="1:18" x14ac:dyDescent="0.45">
      <c r="A17" s="3"/>
      <c r="B17" s="358"/>
      <c r="C17" s="201"/>
      <c r="D17" s="197"/>
      <c r="E17" s="3"/>
      <c r="F17" s="8"/>
      <c r="G17" s="11"/>
      <c r="H17" s="12"/>
      <c r="I17" s="3"/>
      <c r="J17" s="8"/>
      <c r="K17" s="11"/>
      <c r="L17" s="12"/>
      <c r="M17" s="3"/>
      <c r="N17" s="8"/>
      <c r="O17" s="11"/>
      <c r="P17" s="12"/>
      <c r="Q17" s="3"/>
      <c r="R17" s="32"/>
    </row>
    <row r="18" spans="1:18" x14ac:dyDescent="0.45">
      <c r="A18" s="7"/>
      <c r="B18" s="358"/>
      <c r="C18" s="11"/>
      <c r="D18" s="197"/>
      <c r="E18" s="3"/>
      <c r="F18" s="8"/>
      <c r="G18" s="15"/>
      <c r="H18" s="14"/>
      <c r="I18" s="3"/>
      <c r="J18" s="8"/>
      <c r="K18" s="15"/>
      <c r="L18" s="14"/>
      <c r="M18" s="3"/>
      <c r="N18" s="8"/>
      <c r="O18" s="15"/>
      <c r="P18" s="14"/>
      <c r="Q18" s="3"/>
      <c r="R18" s="32"/>
    </row>
    <row r="19" spans="1:18" x14ac:dyDescent="0.45">
      <c r="A19" s="3"/>
      <c r="B19" s="8"/>
      <c r="C19" s="11"/>
      <c r="D19" s="12"/>
      <c r="E19" s="3"/>
      <c r="F19" s="8"/>
      <c r="G19" s="11"/>
      <c r="H19" s="12"/>
      <c r="I19" s="3"/>
      <c r="J19" s="8"/>
      <c r="K19" s="11"/>
      <c r="L19" s="12"/>
      <c r="M19" s="3"/>
      <c r="N19" s="8"/>
      <c r="O19" s="11"/>
      <c r="P19" s="12"/>
      <c r="Q19" s="3"/>
      <c r="R19" s="32"/>
    </row>
    <row r="20" spans="1:18" x14ac:dyDescent="0.45">
      <c r="A20" s="3"/>
      <c r="B20" s="8"/>
      <c r="C20" s="15"/>
      <c r="D20" s="14"/>
      <c r="E20" s="7"/>
      <c r="F20" s="8"/>
      <c r="G20" s="15"/>
      <c r="H20" s="14"/>
      <c r="I20" s="7"/>
      <c r="J20" s="8"/>
      <c r="K20" s="15"/>
      <c r="L20" s="14"/>
      <c r="M20" s="7"/>
      <c r="N20" s="8"/>
      <c r="O20" s="15"/>
      <c r="P20" s="14"/>
      <c r="Q20" s="7"/>
      <c r="R20" s="32"/>
    </row>
    <row r="21" spans="1:18" ht="14.65" thickBot="1" x14ac:dyDescent="0.5">
      <c r="A21" s="3"/>
      <c r="B21" s="16"/>
      <c r="C21" s="17"/>
      <c r="D21" s="18"/>
      <c r="E21" s="47" t="s">
        <v>31</v>
      </c>
      <c r="F21" s="16"/>
      <c r="G21" s="17"/>
      <c r="H21" s="18"/>
      <c r="I21" s="47" t="s">
        <v>31</v>
      </c>
      <c r="J21" s="16"/>
      <c r="K21" s="17"/>
      <c r="L21" s="18"/>
      <c r="M21" s="47" t="s">
        <v>31</v>
      </c>
      <c r="N21" s="16"/>
      <c r="O21" s="17"/>
      <c r="P21" s="18"/>
      <c r="Q21" s="232" t="s">
        <v>38</v>
      </c>
      <c r="R21" s="233"/>
    </row>
    <row r="22" spans="1:18" s="25" customFormat="1" ht="15.75" customHeight="1" thickTop="1" x14ac:dyDescent="0.45">
      <c r="A22" s="234" t="s">
        <v>29</v>
      </c>
      <c r="B22" s="252" t="s">
        <v>30</v>
      </c>
      <c r="C22" s="253"/>
      <c r="D22" s="227">
        <f>SUM(D4:D21)</f>
        <v>837.64285714285711</v>
      </c>
      <c r="E22" s="40">
        <f>(P44/7)-D22</f>
        <v>280.97974285714281</v>
      </c>
      <c r="F22" s="252" t="s">
        <v>30</v>
      </c>
      <c r="G22" s="253"/>
      <c r="H22" s="228">
        <f>SUM(H4:H21)</f>
        <v>1017.1142857142856</v>
      </c>
      <c r="I22" s="40">
        <f>(P44/7)-H22</f>
        <v>101.50831428571428</v>
      </c>
      <c r="J22" s="252" t="s">
        <v>30</v>
      </c>
      <c r="K22" s="253"/>
      <c r="L22" s="228">
        <f>SUM(L4:L21)</f>
        <v>1041</v>
      </c>
      <c r="M22" s="41">
        <f>(P44/7)-L22</f>
        <v>77.62259999999992</v>
      </c>
      <c r="N22" s="252" t="s">
        <v>30</v>
      </c>
      <c r="O22" s="253"/>
      <c r="P22" s="228">
        <f>SUM(P4:P21)</f>
        <v>965.14285714285711</v>
      </c>
      <c r="Q22" s="41">
        <f>(P44/7)-P22</f>
        <v>153.47974285714281</v>
      </c>
      <c r="R22" s="42"/>
    </row>
    <row r="23" spans="1:18" s="336" customFormat="1" ht="15" customHeight="1" x14ac:dyDescent="0.45">
      <c r="A23" s="234"/>
      <c r="B23" s="330" t="s">
        <v>7</v>
      </c>
      <c r="C23" s="331"/>
      <c r="D23" s="332">
        <f>(D22-Q43)</f>
        <v>-780.97974285714258</v>
      </c>
      <c r="E23" s="333"/>
      <c r="F23" s="330" t="s">
        <v>7</v>
      </c>
      <c r="G23" s="331"/>
      <c r="H23" s="334">
        <f>(H22-Q43)</f>
        <v>-601.50831428571405</v>
      </c>
      <c r="I23" s="333"/>
      <c r="J23" s="330" t="s">
        <v>7</v>
      </c>
      <c r="K23" s="331"/>
      <c r="L23" s="334">
        <f>(L22-Q43)</f>
        <v>-577.62259999999969</v>
      </c>
      <c r="M23" s="333"/>
      <c r="N23" s="330" t="s">
        <v>7</v>
      </c>
      <c r="O23" s="331"/>
      <c r="P23" s="334">
        <f>(P22-Q43)</f>
        <v>-653.47974285714258</v>
      </c>
      <c r="Q23" s="333"/>
      <c r="R23" s="335"/>
    </row>
    <row r="24" spans="1:18" ht="15.75" customHeight="1" x14ac:dyDescent="0.45">
      <c r="A24" s="3"/>
      <c r="B24" s="319" t="s">
        <v>350</v>
      </c>
      <c r="C24" s="319"/>
      <c r="D24" s="319"/>
      <c r="E24" s="3"/>
      <c r="F24" s="319" t="s">
        <v>350</v>
      </c>
      <c r="G24" s="319"/>
      <c r="H24" s="319"/>
      <c r="I24" s="3"/>
      <c r="J24" s="319" t="s">
        <v>350</v>
      </c>
      <c r="K24" s="319"/>
      <c r="L24" s="319"/>
      <c r="M24" s="3"/>
      <c r="N24" s="319" t="s">
        <v>350</v>
      </c>
      <c r="O24" s="319"/>
      <c r="P24" s="319"/>
      <c r="Q24" s="3"/>
      <c r="R24" s="32"/>
    </row>
    <row r="25" spans="1:18" x14ac:dyDescent="0.45">
      <c r="A25" s="3"/>
      <c r="B25" s="320" t="s">
        <v>351</v>
      </c>
      <c r="C25" s="320"/>
      <c r="D25" s="320"/>
      <c r="E25" s="3"/>
      <c r="F25" s="320" t="s">
        <v>351</v>
      </c>
      <c r="G25" s="320"/>
      <c r="H25" s="320"/>
      <c r="I25" s="3"/>
      <c r="J25" s="320" t="s">
        <v>351</v>
      </c>
      <c r="K25" s="320"/>
      <c r="L25" s="320"/>
      <c r="M25" s="3"/>
      <c r="N25" s="320" t="s">
        <v>351</v>
      </c>
      <c r="O25" s="320"/>
      <c r="P25" s="320"/>
      <c r="Q25" s="3"/>
      <c r="R25" s="32"/>
    </row>
    <row r="26" spans="1:18" x14ac:dyDescent="0.45">
      <c r="A26" s="3"/>
      <c r="B26" s="320" t="s">
        <v>352</v>
      </c>
      <c r="C26" s="320"/>
      <c r="D26" s="320"/>
      <c r="E26" s="3"/>
      <c r="F26" s="320" t="s">
        <v>352</v>
      </c>
      <c r="G26" s="320"/>
      <c r="H26" s="320"/>
      <c r="I26" s="3"/>
      <c r="J26" s="320" t="s">
        <v>352</v>
      </c>
      <c r="K26" s="320"/>
      <c r="L26" s="320"/>
      <c r="M26" s="3"/>
      <c r="N26" s="320" t="s">
        <v>352</v>
      </c>
      <c r="O26" s="320"/>
      <c r="P26" s="320"/>
      <c r="Q26" s="3"/>
      <c r="R26" s="32"/>
    </row>
    <row r="27" spans="1:18" x14ac:dyDescent="0.45">
      <c r="A27" s="3"/>
      <c r="B27" s="320" t="s">
        <v>353</v>
      </c>
      <c r="C27" s="320"/>
      <c r="D27" s="320"/>
      <c r="E27" s="3"/>
      <c r="F27" s="320" t="s">
        <v>353</v>
      </c>
      <c r="G27" s="320"/>
      <c r="H27" s="320"/>
      <c r="I27" s="3"/>
      <c r="J27" s="320" t="s">
        <v>353</v>
      </c>
      <c r="K27" s="320"/>
      <c r="L27" s="320"/>
      <c r="M27" s="3"/>
      <c r="N27" s="320" t="s">
        <v>353</v>
      </c>
      <c r="O27" s="320"/>
      <c r="P27" s="320"/>
      <c r="Q27" s="3"/>
      <c r="R27" s="32"/>
    </row>
    <row r="28" spans="1:18" x14ac:dyDescent="0.45">
      <c r="A28" s="3"/>
      <c r="B28" s="320" t="s">
        <v>354</v>
      </c>
      <c r="C28" s="320"/>
      <c r="D28" s="320"/>
      <c r="E28" s="3"/>
      <c r="F28" s="320" t="s">
        <v>354</v>
      </c>
      <c r="G28" s="320"/>
      <c r="H28" s="320"/>
      <c r="I28" s="3"/>
      <c r="J28" s="320" t="s">
        <v>354</v>
      </c>
      <c r="K28" s="320"/>
      <c r="L28" s="320"/>
      <c r="M28" s="3"/>
      <c r="N28" s="320" t="s">
        <v>354</v>
      </c>
      <c r="O28" s="320"/>
      <c r="P28" s="320"/>
      <c r="Q28" s="3"/>
      <c r="R28" s="32"/>
    </row>
    <row r="29" spans="1:18" x14ac:dyDescent="0.45">
      <c r="A29" s="3"/>
      <c r="B29" s="320" t="s">
        <v>355</v>
      </c>
      <c r="C29" s="320"/>
      <c r="D29" s="320"/>
      <c r="E29" s="3"/>
      <c r="F29" s="320" t="s">
        <v>355</v>
      </c>
      <c r="G29" s="320"/>
      <c r="H29" s="320"/>
      <c r="I29" s="3"/>
      <c r="J29" s="320" t="s">
        <v>355</v>
      </c>
      <c r="K29" s="320"/>
      <c r="L29" s="320"/>
      <c r="M29" s="3"/>
      <c r="N29" s="320" t="s">
        <v>355</v>
      </c>
      <c r="O29" s="320"/>
      <c r="P29" s="320"/>
      <c r="Q29" s="3"/>
      <c r="R29" s="32"/>
    </row>
    <row r="30" spans="1:18" x14ac:dyDescent="0.45">
      <c r="A30" s="3"/>
      <c r="B30" s="373"/>
      <c r="C30" s="373"/>
      <c r="D30" s="373"/>
      <c r="E30" s="3"/>
      <c r="F30" s="373"/>
      <c r="G30" s="373"/>
      <c r="H30" s="373"/>
      <c r="I30" s="3"/>
      <c r="J30" s="373"/>
      <c r="K30" s="373"/>
      <c r="L30" s="373"/>
      <c r="M30" s="3"/>
      <c r="N30" s="373"/>
      <c r="O30" s="373"/>
      <c r="P30" s="373"/>
      <c r="Q30" s="3"/>
      <c r="R30" s="32"/>
    </row>
    <row r="31" spans="1:18" x14ac:dyDescent="0.45">
      <c r="A31" s="3"/>
      <c r="B31" s="374"/>
      <c r="C31" s="374"/>
      <c r="D31" s="374"/>
      <c r="E31" s="3"/>
      <c r="F31" s="374"/>
      <c r="G31" s="374"/>
      <c r="H31" s="374"/>
      <c r="I31" s="3"/>
      <c r="J31" s="374" t="s">
        <v>426</v>
      </c>
      <c r="K31" s="374"/>
      <c r="L31" s="374"/>
      <c r="M31" s="3"/>
      <c r="N31" s="20"/>
      <c r="O31" s="20"/>
      <c r="P31" s="20"/>
      <c r="Q31" s="3"/>
      <c r="R31" s="32"/>
    </row>
    <row r="32" spans="1:18" ht="15.75" x14ac:dyDescent="0.5">
      <c r="A32" s="3"/>
      <c r="B32" s="269" t="s">
        <v>8</v>
      </c>
      <c r="C32" s="269"/>
      <c r="D32" s="269"/>
      <c r="E32" s="3"/>
      <c r="F32" s="269" t="s">
        <v>9</v>
      </c>
      <c r="G32" s="269"/>
      <c r="H32" s="269"/>
      <c r="I32" s="3"/>
      <c r="J32" s="269" t="s">
        <v>10</v>
      </c>
      <c r="K32" s="269"/>
      <c r="L32" s="269"/>
      <c r="M32" s="3"/>
      <c r="N32" s="240" t="s">
        <v>141</v>
      </c>
      <c r="O32" s="246"/>
      <c r="P32" s="246"/>
      <c r="Q32" s="247"/>
      <c r="R32" s="32"/>
    </row>
    <row r="33" spans="1:22" ht="15.75" x14ac:dyDescent="0.5">
      <c r="A33" s="3"/>
      <c r="B33" s="4" t="s">
        <v>4</v>
      </c>
      <c r="C33" s="6" t="s">
        <v>5</v>
      </c>
      <c r="D33" s="6" t="s">
        <v>6</v>
      </c>
      <c r="E33" s="3"/>
      <c r="F33" s="5" t="s">
        <v>4</v>
      </c>
      <c r="G33" s="6" t="s">
        <v>5</v>
      </c>
      <c r="H33" s="6" t="s">
        <v>6</v>
      </c>
      <c r="I33" s="3"/>
      <c r="J33" s="5" t="s">
        <v>4</v>
      </c>
      <c r="K33" s="5" t="s">
        <v>5</v>
      </c>
      <c r="L33" s="5" t="s">
        <v>6</v>
      </c>
      <c r="M33" s="3"/>
      <c r="N33" s="248" t="s">
        <v>32</v>
      </c>
      <c r="O33" s="249"/>
      <c r="P33" s="243">
        <v>141</v>
      </c>
      <c r="Q33" s="244"/>
      <c r="R33" s="225" t="s">
        <v>347</v>
      </c>
      <c r="S33" s="31"/>
      <c r="T33" s="31"/>
      <c r="U33" s="31"/>
    </row>
    <row r="34" spans="1:22" x14ac:dyDescent="0.45">
      <c r="A34" s="7"/>
      <c r="B34" s="364" t="s">
        <v>360</v>
      </c>
      <c r="C34" s="348" t="s">
        <v>124</v>
      </c>
      <c r="D34" s="197">
        <v>20</v>
      </c>
      <c r="E34" s="7"/>
      <c r="F34" s="364" t="s">
        <v>360</v>
      </c>
      <c r="G34" s="348" t="s">
        <v>124</v>
      </c>
      <c r="H34" s="197">
        <v>20</v>
      </c>
      <c r="I34" s="7"/>
      <c r="J34" s="364" t="s">
        <v>360</v>
      </c>
      <c r="K34" s="348" t="s">
        <v>124</v>
      </c>
      <c r="L34" s="197">
        <v>20</v>
      </c>
      <c r="M34" s="7"/>
      <c r="N34" s="250" t="s">
        <v>356</v>
      </c>
      <c r="O34" s="251"/>
      <c r="P34" s="243">
        <v>64</v>
      </c>
      <c r="Q34" s="244"/>
      <c r="R34" s="44"/>
    </row>
    <row r="35" spans="1:22" x14ac:dyDescent="0.45">
      <c r="A35" s="7"/>
      <c r="B35" s="364"/>
      <c r="C35" s="350" t="s">
        <v>361</v>
      </c>
      <c r="D35" s="197">
        <v>25</v>
      </c>
      <c r="E35" s="3"/>
      <c r="F35" s="364"/>
      <c r="G35" s="350" t="s">
        <v>361</v>
      </c>
      <c r="H35" s="197">
        <v>25</v>
      </c>
      <c r="I35" s="3"/>
      <c r="J35" s="364"/>
      <c r="K35" s="350" t="s">
        <v>361</v>
      </c>
      <c r="L35" s="197">
        <v>25</v>
      </c>
      <c r="M35" s="3"/>
      <c r="N35" s="250" t="s">
        <v>20</v>
      </c>
      <c r="O35" s="251"/>
      <c r="P35" s="243">
        <v>36</v>
      </c>
      <c r="Q35" s="244"/>
      <c r="R35" s="32"/>
    </row>
    <row r="36" spans="1:22" x14ac:dyDescent="0.45">
      <c r="A36" s="7"/>
      <c r="B36" s="363" t="s">
        <v>392</v>
      </c>
      <c r="C36" s="350" t="s">
        <v>427</v>
      </c>
      <c r="D36" s="197">
        <v>180</v>
      </c>
      <c r="E36" s="7"/>
      <c r="F36" s="365"/>
      <c r="G36" s="348"/>
      <c r="H36" s="197"/>
      <c r="I36" s="7"/>
      <c r="J36" s="365"/>
      <c r="K36" s="348"/>
      <c r="L36" s="197"/>
      <c r="M36" s="7"/>
      <c r="N36" s="250" t="s">
        <v>359</v>
      </c>
      <c r="O36" s="251"/>
      <c r="P36" s="243">
        <v>1.1479999999999999</v>
      </c>
      <c r="Q36" s="244"/>
      <c r="R36" s="226" t="s">
        <v>348</v>
      </c>
    </row>
    <row r="37" spans="1:22" x14ac:dyDescent="0.45">
      <c r="A37" s="7"/>
      <c r="B37" s="363" t="s">
        <v>360</v>
      </c>
      <c r="C37" s="11" t="s">
        <v>361</v>
      </c>
      <c r="D37" s="197">
        <v>25</v>
      </c>
      <c r="E37" s="7"/>
      <c r="F37" s="347" t="s">
        <v>408</v>
      </c>
      <c r="G37" s="348" t="s">
        <v>409</v>
      </c>
      <c r="H37" s="197">
        <v>70</v>
      </c>
      <c r="I37" s="7"/>
      <c r="J37" s="347" t="s">
        <v>417</v>
      </c>
      <c r="K37" s="350" t="s">
        <v>418</v>
      </c>
      <c r="L37" s="370">
        <f>340/2</f>
        <v>170</v>
      </c>
      <c r="M37" s="7"/>
      <c r="N37" s="322" t="s">
        <v>358</v>
      </c>
      <c r="O37" s="323"/>
      <c r="P37" s="326" t="s">
        <v>24</v>
      </c>
      <c r="Q37" s="327"/>
      <c r="R37" s="32"/>
    </row>
    <row r="38" spans="1:22" x14ac:dyDescent="0.45">
      <c r="A38" s="7"/>
      <c r="B38" s="368" t="s">
        <v>395</v>
      </c>
      <c r="C38" s="11" t="s">
        <v>396</v>
      </c>
      <c r="D38" s="197">
        <f>140/46*28</f>
        <v>85.217391304347828</v>
      </c>
      <c r="E38" s="7"/>
      <c r="F38" s="349"/>
      <c r="G38" s="348" t="s">
        <v>410</v>
      </c>
      <c r="H38" s="197">
        <v>33</v>
      </c>
      <c r="I38" s="7"/>
      <c r="J38" s="349"/>
      <c r="K38" s="11" t="s">
        <v>419</v>
      </c>
      <c r="L38" s="371">
        <f>190/2</f>
        <v>95</v>
      </c>
      <c r="M38" s="7"/>
      <c r="N38" s="324" t="s">
        <v>357</v>
      </c>
      <c r="O38" s="325"/>
      <c r="P38" s="328" t="s">
        <v>25</v>
      </c>
      <c r="Q38" s="329"/>
      <c r="R38" s="32"/>
    </row>
    <row r="39" spans="1:22" x14ac:dyDescent="0.45">
      <c r="A39" s="7"/>
      <c r="B39" s="355"/>
      <c r="C39" s="11" t="s">
        <v>397</v>
      </c>
      <c r="D39" s="197">
        <v>140</v>
      </c>
      <c r="E39" s="7"/>
      <c r="F39" s="349"/>
      <c r="G39" s="350" t="s">
        <v>411</v>
      </c>
      <c r="H39" s="197">
        <f>60/11*16</f>
        <v>87.272727272727266</v>
      </c>
      <c r="I39" s="7"/>
      <c r="J39" s="349"/>
      <c r="K39" s="11" t="s">
        <v>420</v>
      </c>
      <c r="L39" s="371">
        <f>120/2</f>
        <v>60</v>
      </c>
      <c r="M39" s="7"/>
      <c r="N39" s="32"/>
      <c r="O39" s="32"/>
      <c r="P39" s="32"/>
      <c r="Q39" s="32"/>
      <c r="R39" s="32"/>
    </row>
    <row r="40" spans="1:22" x14ac:dyDescent="0.45">
      <c r="A40" s="7"/>
      <c r="B40" s="355"/>
      <c r="C40" s="11" t="s">
        <v>401</v>
      </c>
      <c r="D40" s="197">
        <f>110/28*14</f>
        <v>55</v>
      </c>
      <c r="E40" s="3"/>
      <c r="F40" s="349"/>
      <c r="G40" s="11" t="s">
        <v>412</v>
      </c>
      <c r="H40" s="197">
        <f>180/57*49</f>
        <v>154.73684210526315</v>
      </c>
      <c r="I40" s="3"/>
      <c r="J40" s="351"/>
      <c r="K40" s="350" t="s">
        <v>425</v>
      </c>
      <c r="L40" s="370">
        <f>110*2</f>
        <v>220</v>
      </c>
      <c r="M40" s="3"/>
      <c r="N40" s="259" t="s">
        <v>33</v>
      </c>
      <c r="O40" s="260"/>
      <c r="P40" s="260"/>
      <c r="Q40" s="261"/>
      <c r="R40" s="32"/>
    </row>
    <row r="41" spans="1:22" x14ac:dyDescent="0.45">
      <c r="A41" s="7"/>
      <c r="B41" s="355"/>
      <c r="C41" s="11" t="s">
        <v>402</v>
      </c>
      <c r="D41" s="197">
        <f>100/14*6</f>
        <v>42.857142857142861</v>
      </c>
      <c r="E41" s="3"/>
      <c r="F41" s="351"/>
      <c r="G41" s="11" t="s">
        <v>413</v>
      </c>
      <c r="H41" s="197">
        <f>100/14*7</f>
        <v>50</v>
      </c>
      <c r="I41" s="3"/>
      <c r="J41" s="372"/>
      <c r="K41" s="11"/>
      <c r="L41" s="371"/>
      <c r="M41" s="3"/>
      <c r="N41" s="262"/>
      <c r="O41" s="263"/>
      <c r="P41" s="263"/>
      <c r="Q41" s="264"/>
      <c r="R41" s="32"/>
    </row>
    <row r="42" spans="1:22" ht="15" customHeight="1" x14ac:dyDescent="0.45">
      <c r="A42" s="3"/>
      <c r="B42" s="355"/>
      <c r="C42" s="11" t="s">
        <v>400</v>
      </c>
      <c r="D42" s="197">
        <v>8</v>
      </c>
      <c r="E42" s="7"/>
      <c r="F42" s="8"/>
      <c r="G42" s="11"/>
      <c r="H42" s="12"/>
      <c r="I42" s="7"/>
      <c r="J42" s="364" t="s">
        <v>421</v>
      </c>
      <c r="K42" s="350" t="s">
        <v>422</v>
      </c>
      <c r="L42" s="14">
        <f>310+15-5-85</f>
        <v>235</v>
      </c>
      <c r="M42" s="7"/>
      <c r="N42" s="265" t="s">
        <v>12</v>
      </c>
      <c r="O42" s="38"/>
      <c r="P42" s="39" t="s">
        <v>28</v>
      </c>
      <c r="Q42" s="39" t="s">
        <v>27</v>
      </c>
      <c r="R42" s="32"/>
    </row>
    <row r="43" spans="1:22" x14ac:dyDescent="0.45">
      <c r="A43" s="7"/>
      <c r="B43" s="355"/>
      <c r="C43" s="350" t="s">
        <v>403</v>
      </c>
      <c r="D43" s="197">
        <f>60/11*6</f>
        <v>32.727272727272727</v>
      </c>
      <c r="E43" s="7"/>
      <c r="F43" s="352" t="s">
        <v>362</v>
      </c>
      <c r="G43" s="201" t="s">
        <v>414</v>
      </c>
      <c r="H43" s="197">
        <f>141*2</f>
        <v>282</v>
      </c>
      <c r="I43" s="7"/>
      <c r="J43" s="364"/>
      <c r="K43" s="11" t="s">
        <v>423</v>
      </c>
      <c r="L43" s="371">
        <f>280/85*72</f>
        <v>237.17647058823528</v>
      </c>
      <c r="M43" s="7"/>
      <c r="N43" s="266"/>
      <c r="O43" s="35" t="s">
        <v>23</v>
      </c>
      <c r="P43" s="21">
        <f>Q43*7</f>
        <v>11330.358199999999</v>
      </c>
      <c r="Q43" s="22">
        <f>(665+(4.35*P33)+(4.7*P34)-(4.7*P35))*P36</f>
        <v>1618.6225999999997</v>
      </c>
      <c r="R43" s="44" t="s">
        <v>34</v>
      </c>
      <c r="S43" s="45"/>
      <c r="T43" s="45"/>
      <c r="U43" s="46"/>
      <c r="V43" s="46"/>
    </row>
    <row r="44" spans="1:22" x14ac:dyDescent="0.45">
      <c r="A44" s="7"/>
      <c r="B44" s="369"/>
      <c r="C44" s="350" t="s">
        <v>68</v>
      </c>
      <c r="D44" s="197">
        <v>150</v>
      </c>
      <c r="E44" s="7"/>
      <c r="F44" s="359"/>
      <c r="G44" s="201" t="s">
        <v>363</v>
      </c>
      <c r="H44" s="197">
        <v>35</v>
      </c>
      <c r="I44" s="7"/>
      <c r="J44" s="8"/>
      <c r="K44" s="11"/>
      <c r="L44" s="12"/>
      <c r="M44" s="7"/>
      <c r="N44" s="238">
        <f>P44-P45</f>
        <v>184.47176477685662</v>
      </c>
      <c r="O44" s="229" t="s">
        <v>21</v>
      </c>
      <c r="P44" s="230">
        <f>P43-3500</f>
        <v>7830.3581999999988</v>
      </c>
      <c r="Q44" s="231">
        <f>P44/7</f>
        <v>1118.6225999999999</v>
      </c>
      <c r="R44" s="44" t="s">
        <v>349</v>
      </c>
      <c r="S44" s="45"/>
      <c r="T44" s="45"/>
      <c r="U44" s="46"/>
      <c r="V44" s="46"/>
    </row>
    <row r="45" spans="1:22" x14ac:dyDescent="0.45">
      <c r="A45" s="7"/>
      <c r="B45" s="368" t="s">
        <v>395</v>
      </c>
      <c r="C45" s="11" t="s">
        <v>404</v>
      </c>
      <c r="D45" s="197">
        <f>140/46*27</f>
        <v>82.173913043478265</v>
      </c>
      <c r="E45" s="7"/>
      <c r="F45" s="353"/>
      <c r="G45" s="11" t="s">
        <v>415</v>
      </c>
      <c r="H45" s="197">
        <f>165*2</f>
        <v>330</v>
      </c>
      <c r="I45" s="7"/>
      <c r="J45" s="8"/>
      <c r="K45" s="11"/>
      <c r="L45" s="12"/>
      <c r="M45" s="7"/>
      <c r="N45" s="239"/>
      <c r="O45" s="36" t="s">
        <v>22</v>
      </c>
      <c r="P45" s="267">
        <f>D22+H22+L22+P22+D52+H52+L52</f>
        <v>7645.8864352231421</v>
      </c>
      <c r="Q45" s="267"/>
      <c r="R45" s="44" t="s">
        <v>35</v>
      </c>
      <c r="S45" s="29"/>
      <c r="T45" s="29"/>
      <c r="U45" s="29"/>
      <c r="V45" s="29"/>
    </row>
    <row r="46" spans="1:22" x14ac:dyDescent="0.45">
      <c r="A46" s="3"/>
      <c r="B46" s="355"/>
      <c r="C46" s="11" t="s">
        <v>397</v>
      </c>
      <c r="D46" s="197">
        <v>140</v>
      </c>
      <c r="E46" s="7"/>
      <c r="F46" s="358"/>
      <c r="G46" s="11"/>
      <c r="H46" s="197"/>
      <c r="I46" s="7"/>
      <c r="J46" s="8"/>
      <c r="K46" s="11"/>
      <c r="L46" s="10"/>
      <c r="M46" s="7"/>
      <c r="R46" s="34"/>
    </row>
    <row r="47" spans="1:22" x14ac:dyDescent="0.45">
      <c r="A47" s="3"/>
      <c r="B47" s="355"/>
      <c r="C47" s="11" t="s">
        <v>405</v>
      </c>
      <c r="D47" s="197">
        <f>110/28*13</f>
        <v>51.071428571428569</v>
      </c>
      <c r="E47" s="3"/>
      <c r="F47" s="357"/>
      <c r="G47" s="11" t="s">
        <v>416</v>
      </c>
      <c r="H47" s="197">
        <f>64*6</f>
        <v>384</v>
      </c>
      <c r="I47" s="3"/>
      <c r="J47" s="8"/>
      <c r="K47" s="11"/>
      <c r="L47" s="12"/>
      <c r="M47" s="3"/>
      <c r="N47" s="240" t="s">
        <v>26</v>
      </c>
      <c r="O47" s="241"/>
      <c r="P47" s="241"/>
      <c r="Q47" s="242"/>
      <c r="R47" s="32"/>
    </row>
    <row r="48" spans="1:22" ht="15" customHeight="1" x14ac:dyDescent="0.45">
      <c r="A48" s="7"/>
      <c r="B48" s="355"/>
      <c r="C48" s="11" t="s">
        <v>406</v>
      </c>
      <c r="D48" s="197">
        <f>100/14*4</f>
        <v>28.571428571428573</v>
      </c>
      <c r="E48" s="3"/>
      <c r="F48" s="8"/>
      <c r="G48" s="15"/>
      <c r="H48" s="14"/>
      <c r="I48" s="3"/>
      <c r="J48" s="8"/>
      <c r="K48" s="15"/>
      <c r="L48" s="14"/>
      <c r="M48" s="3"/>
      <c r="N48" s="254" t="s">
        <v>13</v>
      </c>
      <c r="O48" s="344"/>
      <c r="P48" s="27" t="s">
        <v>14</v>
      </c>
      <c r="Q48" s="48" t="s">
        <v>15</v>
      </c>
      <c r="R48" s="32"/>
    </row>
    <row r="49" spans="1:18" x14ac:dyDescent="0.45">
      <c r="A49" s="3"/>
      <c r="B49" s="355"/>
      <c r="C49" s="11" t="s">
        <v>400</v>
      </c>
      <c r="D49" s="197">
        <v>8</v>
      </c>
      <c r="E49" s="3"/>
      <c r="F49" s="8"/>
      <c r="G49" s="11"/>
      <c r="H49" s="12"/>
      <c r="I49" s="3"/>
      <c r="J49" s="8"/>
      <c r="K49" s="11"/>
      <c r="L49" s="12"/>
      <c r="M49" s="3"/>
      <c r="N49" s="342" t="s">
        <v>16</v>
      </c>
      <c r="O49" s="345">
        <v>37</v>
      </c>
      <c r="P49" s="343">
        <v>39</v>
      </c>
      <c r="Q49" s="346">
        <f>(O49-P49)</f>
        <v>-2</v>
      </c>
      <c r="R49" s="32"/>
    </row>
    <row r="50" spans="1:18" x14ac:dyDescent="0.45">
      <c r="A50" s="3"/>
      <c r="B50" s="355"/>
      <c r="C50" s="350" t="s">
        <v>407</v>
      </c>
      <c r="D50" s="197">
        <f>60/11*7</f>
        <v>38.18181818181818</v>
      </c>
      <c r="E50" s="7"/>
      <c r="F50" s="8"/>
      <c r="G50" s="15"/>
      <c r="H50" s="14"/>
      <c r="I50" s="7"/>
      <c r="J50" s="8"/>
      <c r="K50" s="15"/>
      <c r="L50" s="14"/>
      <c r="M50" s="7"/>
      <c r="N50" s="342" t="s">
        <v>17</v>
      </c>
      <c r="O50" s="345">
        <v>29</v>
      </c>
      <c r="P50" s="343">
        <v>26</v>
      </c>
      <c r="Q50" s="346">
        <f>(O50-P50)</f>
        <v>3</v>
      </c>
      <c r="R50" s="32"/>
    </row>
    <row r="51" spans="1:18" ht="14.65" thickBot="1" x14ac:dyDescent="0.5">
      <c r="A51" s="3"/>
      <c r="B51" s="369"/>
      <c r="C51" s="350" t="s">
        <v>68</v>
      </c>
      <c r="D51" s="197">
        <v>140</v>
      </c>
      <c r="E51" s="47" t="s">
        <v>31</v>
      </c>
      <c r="F51" s="16"/>
      <c r="G51" s="17"/>
      <c r="H51" s="18"/>
      <c r="I51" s="47" t="s">
        <v>31</v>
      </c>
      <c r="J51" s="16"/>
      <c r="K51" s="17"/>
      <c r="L51" s="18"/>
      <c r="M51" s="47" t="s">
        <v>31</v>
      </c>
      <c r="N51" s="342" t="s">
        <v>18</v>
      </c>
      <c r="O51" s="345">
        <v>40</v>
      </c>
      <c r="P51" s="343">
        <v>39</v>
      </c>
      <c r="Q51" s="346">
        <f>(O51-P51)</f>
        <v>1</v>
      </c>
      <c r="R51" s="32"/>
    </row>
    <row r="52" spans="1:18" ht="15.75" customHeight="1" thickTop="1" x14ac:dyDescent="0.45">
      <c r="A52" s="234" t="s">
        <v>29</v>
      </c>
      <c r="B52" s="252" t="s">
        <v>30</v>
      </c>
      <c r="C52" s="253"/>
      <c r="D52" s="227">
        <f>SUM(D34:D51)</f>
        <v>1251.8003952569172</v>
      </c>
      <c r="E52" s="19">
        <f>(P44/7)-D52</f>
        <v>-133.17779525691731</v>
      </c>
      <c r="F52" s="252" t="s">
        <v>30</v>
      </c>
      <c r="G52" s="253"/>
      <c r="H52" s="227">
        <f>SUM(H34:H51)</f>
        <v>1471.0095693779904</v>
      </c>
      <c r="I52" s="19">
        <f>(P44/7)-H52</f>
        <v>-352.38696937799045</v>
      </c>
      <c r="J52" s="252" t="s">
        <v>30</v>
      </c>
      <c r="K52" s="253"/>
      <c r="L52" s="227">
        <f>SUM(L34:L51)</f>
        <v>1062.1764705882354</v>
      </c>
      <c r="M52" s="19">
        <f>(P44/7)-L52</f>
        <v>56.446129411764559</v>
      </c>
      <c r="N52" s="342" t="s">
        <v>19</v>
      </c>
      <c r="O52" s="345">
        <v>10</v>
      </c>
      <c r="P52" s="343">
        <v>8</v>
      </c>
      <c r="Q52" s="346">
        <f>(O52-P52)</f>
        <v>2</v>
      </c>
      <c r="R52" s="32"/>
    </row>
    <row r="53" spans="1:18" s="341" customFormat="1" x14ac:dyDescent="0.45">
      <c r="A53" s="234"/>
      <c r="B53" s="337" t="s">
        <v>7</v>
      </c>
      <c r="C53" s="337"/>
      <c r="D53" s="332">
        <f>(D52-Q43)</f>
        <v>-366.82220474308247</v>
      </c>
      <c r="E53" s="338"/>
      <c r="F53" s="337" t="s">
        <v>7</v>
      </c>
      <c r="G53" s="337"/>
      <c r="H53" s="332">
        <f>(H52-Q43)</f>
        <v>-147.61303062200932</v>
      </c>
      <c r="I53" s="338"/>
      <c r="J53" s="337" t="s">
        <v>7</v>
      </c>
      <c r="K53" s="337"/>
      <c r="L53" s="332">
        <f>(L52-Q43)</f>
        <v>-556.44612941176433</v>
      </c>
      <c r="M53" s="339"/>
      <c r="N53" s="340"/>
      <c r="O53" s="340"/>
      <c r="P53" s="340"/>
      <c r="Q53" s="340"/>
      <c r="R53" s="340"/>
    </row>
    <row r="54" spans="1:18" ht="15.75" x14ac:dyDescent="0.45">
      <c r="A54" s="3"/>
      <c r="B54" s="319" t="s">
        <v>350</v>
      </c>
      <c r="C54" s="319"/>
      <c r="D54" s="319"/>
      <c r="E54" s="32"/>
      <c r="F54" s="319" t="s">
        <v>350</v>
      </c>
      <c r="G54" s="319"/>
      <c r="H54" s="319"/>
      <c r="I54" s="32"/>
      <c r="J54" s="319" t="s">
        <v>350</v>
      </c>
      <c r="K54" s="319"/>
      <c r="L54" s="319"/>
      <c r="M54" s="3"/>
      <c r="N54" s="235" t="s">
        <v>11</v>
      </c>
      <c r="O54" s="236"/>
      <c r="P54" s="236"/>
      <c r="Q54" s="237"/>
      <c r="R54" s="32"/>
    </row>
    <row r="55" spans="1:18" ht="15.75" x14ac:dyDescent="0.45">
      <c r="A55" s="32"/>
      <c r="B55" s="320" t="s">
        <v>351</v>
      </c>
      <c r="C55" s="320"/>
      <c r="D55" s="320"/>
      <c r="E55" s="32"/>
      <c r="F55" s="320" t="s">
        <v>351</v>
      </c>
      <c r="G55" s="320"/>
      <c r="H55" s="320"/>
      <c r="I55" s="32"/>
      <c r="J55" s="320" t="s">
        <v>351</v>
      </c>
      <c r="K55" s="320"/>
      <c r="L55" s="320"/>
      <c r="M55" s="33"/>
      <c r="N55" s="256">
        <f>SUM(D23+H23+L23+P23+D53+H53+L53)</f>
        <v>-3684.4717647768557</v>
      </c>
      <c r="O55" s="257"/>
      <c r="P55" s="257"/>
      <c r="Q55" s="258"/>
      <c r="R55" s="44" t="s">
        <v>36</v>
      </c>
    </row>
    <row r="56" spans="1:18" x14ac:dyDescent="0.45">
      <c r="A56" s="32"/>
      <c r="B56" s="320" t="s">
        <v>352</v>
      </c>
      <c r="C56" s="320"/>
      <c r="D56" s="320"/>
      <c r="E56" s="32"/>
      <c r="F56" s="320" t="s">
        <v>352</v>
      </c>
      <c r="G56" s="320"/>
      <c r="H56" s="320"/>
      <c r="I56" s="32"/>
      <c r="J56" s="320" t="s">
        <v>352</v>
      </c>
      <c r="K56" s="320"/>
      <c r="L56" s="320"/>
      <c r="M56" s="32"/>
      <c r="N56" s="245" t="s">
        <v>424</v>
      </c>
      <c r="O56" s="245"/>
      <c r="P56" s="245"/>
      <c r="Q56" s="245"/>
      <c r="R56" s="32"/>
    </row>
    <row r="57" spans="1:18" x14ac:dyDescent="0.45">
      <c r="B57" s="320" t="s">
        <v>353</v>
      </c>
      <c r="C57" s="320"/>
      <c r="D57" s="320"/>
      <c r="F57" s="320" t="s">
        <v>353</v>
      </c>
      <c r="G57" s="320"/>
      <c r="H57" s="320"/>
      <c r="J57" s="320" t="s">
        <v>353</v>
      </c>
      <c r="K57" s="320"/>
      <c r="L57" s="320"/>
      <c r="M57" s="32"/>
      <c r="N57" s="32"/>
      <c r="O57" s="32"/>
      <c r="P57" s="32"/>
      <c r="Q57" s="32"/>
      <c r="R57" s="32"/>
    </row>
    <row r="58" spans="1:18" x14ac:dyDescent="0.45">
      <c r="B58" s="320" t="s">
        <v>354</v>
      </c>
      <c r="C58" s="320"/>
      <c r="D58" s="320"/>
      <c r="F58" s="320" t="s">
        <v>354</v>
      </c>
      <c r="G58" s="320"/>
      <c r="H58" s="320"/>
      <c r="J58" s="320" t="s">
        <v>354</v>
      </c>
      <c r="K58" s="320"/>
      <c r="L58" s="320"/>
    </row>
    <row r="59" spans="1:18" x14ac:dyDescent="0.45">
      <c r="B59" s="320" t="s">
        <v>355</v>
      </c>
      <c r="C59" s="320"/>
      <c r="D59" s="320"/>
      <c r="F59" s="320" t="s">
        <v>355</v>
      </c>
      <c r="G59" s="320"/>
      <c r="H59" s="320"/>
      <c r="J59" s="320" t="s">
        <v>355</v>
      </c>
      <c r="K59" s="320"/>
      <c r="L59" s="320"/>
    </row>
  </sheetData>
  <mergeCells count="115">
    <mergeCell ref="B38:B44"/>
    <mergeCell ref="B45:B51"/>
    <mergeCell ref="F37:F41"/>
    <mergeCell ref="F43:F45"/>
    <mergeCell ref="J37:J40"/>
    <mergeCell ref="J42:J43"/>
    <mergeCell ref="B4:B5"/>
    <mergeCell ref="F4:F5"/>
    <mergeCell ref="J4:J5"/>
    <mergeCell ref="N4:N5"/>
    <mergeCell ref="B34:B35"/>
    <mergeCell ref="F34:F35"/>
    <mergeCell ref="J34:J35"/>
    <mergeCell ref="N10:N15"/>
    <mergeCell ref="J31:L31"/>
    <mergeCell ref="B7:B11"/>
    <mergeCell ref="B13:B15"/>
    <mergeCell ref="F7:F10"/>
    <mergeCell ref="F12:F13"/>
    <mergeCell ref="J7:J9"/>
    <mergeCell ref="J11:J14"/>
    <mergeCell ref="B58:D58"/>
    <mergeCell ref="F58:H58"/>
    <mergeCell ref="J58:L58"/>
    <mergeCell ref="B59:D59"/>
    <mergeCell ref="F59:H59"/>
    <mergeCell ref="J59:L59"/>
    <mergeCell ref="B56:D56"/>
    <mergeCell ref="F56:H56"/>
    <mergeCell ref="J56:L56"/>
    <mergeCell ref="N56:Q56"/>
    <mergeCell ref="B57:D57"/>
    <mergeCell ref="F57:H57"/>
    <mergeCell ref="J57:L57"/>
    <mergeCell ref="B54:D54"/>
    <mergeCell ref="F54:H54"/>
    <mergeCell ref="J54:L54"/>
    <mergeCell ref="N54:Q54"/>
    <mergeCell ref="B55:D55"/>
    <mergeCell ref="F55:H55"/>
    <mergeCell ref="J55:L55"/>
    <mergeCell ref="N55:Q55"/>
    <mergeCell ref="A52:A53"/>
    <mergeCell ref="B52:C52"/>
    <mergeCell ref="F52:G52"/>
    <mergeCell ref="J52:K52"/>
    <mergeCell ref="B53:C53"/>
    <mergeCell ref="F53:G53"/>
    <mergeCell ref="J53:K53"/>
    <mergeCell ref="N40:Q41"/>
    <mergeCell ref="N42:N43"/>
    <mergeCell ref="N44:N45"/>
    <mergeCell ref="P45:Q45"/>
    <mergeCell ref="N47:Q47"/>
    <mergeCell ref="N48:O48"/>
    <mergeCell ref="N36:O36"/>
    <mergeCell ref="P36:Q36"/>
    <mergeCell ref="N37:O37"/>
    <mergeCell ref="P37:Q37"/>
    <mergeCell ref="N38:O38"/>
    <mergeCell ref="P38:Q38"/>
    <mergeCell ref="N33:O33"/>
    <mergeCell ref="P33:Q33"/>
    <mergeCell ref="N34:O34"/>
    <mergeCell ref="P34:Q34"/>
    <mergeCell ref="N35:O35"/>
    <mergeCell ref="P35:Q35"/>
    <mergeCell ref="B31:D31"/>
    <mergeCell ref="F31:H31"/>
    <mergeCell ref="B32:D32"/>
    <mergeCell ref="F32:H32"/>
    <mergeCell ref="J32:L32"/>
    <mergeCell ref="N32:Q32"/>
    <mergeCell ref="B28:D28"/>
    <mergeCell ref="F28:H28"/>
    <mergeCell ref="J28:L28"/>
    <mergeCell ref="N28:P28"/>
    <mergeCell ref="B29:D29"/>
    <mergeCell ref="F29:H29"/>
    <mergeCell ref="J29:L29"/>
    <mergeCell ref="N29:P29"/>
    <mergeCell ref="B26:D26"/>
    <mergeCell ref="F26:H26"/>
    <mergeCell ref="J26:L26"/>
    <mergeCell ref="N26:P26"/>
    <mergeCell ref="B27:D27"/>
    <mergeCell ref="F27:H27"/>
    <mergeCell ref="J27:L27"/>
    <mergeCell ref="N27:P27"/>
    <mergeCell ref="B24:D24"/>
    <mergeCell ref="F24:H24"/>
    <mergeCell ref="J24:L24"/>
    <mergeCell ref="N24:P24"/>
    <mergeCell ref="B25:D25"/>
    <mergeCell ref="F25:H25"/>
    <mergeCell ref="J25:L25"/>
    <mergeCell ref="N25:P25"/>
    <mergeCell ref="Q21:R21"/>
    <mergeCell ref="A22:A23"/>
    <mergeCell ref="B22:C22"/>
    <mergeCell ref="F22:G22"/>
    <mergeCell ref="J22:K22"/>
    <mergeCell ref="N22:O22"/>
    <mergeCell ref="B23:C23"/>
    <mergeCell ref="F23:G23"/>
    <mergeCell ref="J23:K23"/>
    <mergeCell ref="N23:O23"/>
    <mergeCell ref="J1:L1"/>
    <mergeCell ref="N1:P1"/>
    <mergeCell ref="B2:D2"/>
    <mergeCell ref="F2:H2"/>
    <mergeCell ref="J2:L2"/>
    <mergeCell ref="N2:P2"/>
    <mergeCell ref="B1:D1"/>
    <mergeCell ref="F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V58"/>
  <sheetViews>
    <sheetView topLeftCell="A7" workbookViewId="0">
      <selection activeCell="F41" sqref="F41"/>
    </sheetView>
  </sheetViews>
  <sheetFormatPr defaultRowHeight="14.25" x14ac:dyDescent="0.45"/>
  <cols>
    <col min="1" max="1" width="5" bestFit="1" customWidth="1"/>
    <col min="2" max="2" width="8" bestFit="1" customWidth="1"/>
    <col min="3" max="3" width="15.265625" bestFit="1" customWidth="1"/>
    <col min="4" max="4" width="8.3984375" customWidth="1"/>
    <col min="5" max="5" width="4.3984375" bestFit="1" customWidth="1"/>
    <col min="6" max="6" width="8" bestFit="1" customWidth="1"/>
    <col min="7" max="7" width="15.1328125" customWidth="1"/>
    <col min="8" max="8" width="8" customWidth="1"/>
    <col min="9" max="9" width="4.3984375" bestFit="1" customWidth="1"/>
    <col min="10" max="10" width="8" bestFit="1" customWidth="1"/>
    <col min="11" max="11" width="15.1328125" customWidth="1"/>
    <col min="12" max="12" width="8" customWidth="1"/>
    <col min="13" max="13" width="4.3984375" bestFit="1" customWidth="1"/>
    <col min="14" max="14" width="8" bestFit="1" customWidth="1"/>
    <col min="15" max="15" width="15.1328125" customWidth="1"/>
    <col min="16" max="16" width="8" customWidth="1"/>
    <col min="17" max="17" width="8.3984375" customWidth="1"/>
    <col min="18" max="18" width="4.265625" customWidth="1"/>
    <col min="19" max="19" width="6.59765625" bestFit="1" customWidth="1"/>
    <col min="20" max="20" width="6.86328125" customWidth="1"/>
    <col min="21" max="21" width="7" customWidth="1"/>
    <col min="22" max="22" width="7.3984375" customWidth="1"/>
  </cols>
  <sheetData>
    <row r="1" spans="1:18" ht="9.75" customHeight="1" x14ac:dyDescent="0.45">
      <c r="A1" s="1"/>
      <c r="B1" s="1"/>
      <c r="C1" s="1"/>
      <c r="D1" s="1"/>
      <c r="E1" s="1"/>
      <c r="F1" s="1"/>
      <c r="G1" s="1"/>
      <c r="H1" s="1"/>
      <c r="I1" s="1"/>
      <c r="J1" s="270"/>
      <c r="K1" s="270"/>
      <c r="L1" s="270"/>
      <c r="M1" s="1"/>
      <c r="N1" s="270"/>
      <c r="O1" s="270"/>
      <c r="P1" s="270"/>
      <c r="Q1" s="1"/>
      <c r="R1" s="32"/>
    </row>
    <row r="2" spans="1:18" ht="15.75" x14ac:dyDescent="0.5">
      <c r="A2" s="3"/>
      <c r="B2" s="269" t="s">
        <v>0</v>
      </c>
      <c r="C2" s="269"/>
      <c r="D2" s="269"/>
      <c r="E2" s="3"/>
      <c r="F2" s="269" t="s">
        <v>1</v>
      </c>
      <c r="G2" s="269"/>
      <c r="H2" s="269"/>
      <c r="I2" s="3"/>
      <c r="J2" s="269" t="s">
        <v>2</v>
      </c>
      <c r="K2" s="269"/>
      <c r="L2" s="269"/>
      <c r="M2" s="3"/>
      <c r="N2" s="269" t="s">
        <v>3</v>
      </c>
      <c r="O2" s="269"/>
      <c r="P2" s="269"/>
      <c r="Q2" s="3"/>
      <c r="R2" s="32"/>
    </row>
    <row r="3" spans="1:18" ht="15.75" x14ac:dyDescent="0.5">
      <c r="A3" s="3"/>
      <c r="B3" s="4" t="s">
        <v>4</v>
      </c>
      <c r="C3" s="5" t="s">
        <v>5</v>
      </c>
      <c r="D3" s="5" t="s">
        <v>6</v>
      </c>
      <c r="E3" s="3"/>
      <c r="F3" s="5" t="s">
        <v>4</v>
      </c>
      <c r="G3" s="6" t="s">
        <v>5</v>
      </c>
      <c r="H3" s="6" t="s">
        <v>6</v>
      </c>
      <c r="I3" s="3"/>
      <c r="J3" s="6" t="s">
        <v>4</v>
      </c>
      <c r="K3" s="6" t="s">
        <v>5</v>
      </c>
      <c r="L3" s="6" t="s">
        <v>6</v>
      </c>
      <c r="M3" s="3"/>
      <c r="N3" s="6" t="s">
        <v>4</v>
      </c>
      <c r="O3" s="6" t="s">
        <v>5</v>
      </c>
      <c r="P3" s="6" t="s">
        <v>6</v>
      </c>
      <c r="Q3" s="3"/>
      <c r="R3" s="32"/>
    </row>
    <row r="4" spans="1:18" x14ac:dyDescent="0.45">
      <c r="A4" s="7"/>
      <c r="B4" s="8"/>
      <c r="C4" s="9"/>
      <c r="D4" s="10"/>
      <c r="E4" s="7"/>
      <c r="F4" s="8"/>
      <c r="G4" s="9"/>
      <c r="H4" s="10"/>
      <c r="I4" s="7"/>
      <c r="J4" s="8"/>
      <c r="K4" s="9"/>
      <c r="L4" s="10"/>
      <c r="M4" s="7"/>
      <c r="N4" s="8"/>
      <c r="O4" s="9"/>
      <c r="P4" s="10"/>
      <c r="Q4" s="7"/>
      <c r="R4" s="32"/>
    </row>
    <row r="5" spans="1:18" x14ac:dyDescent="0.45">
      <c r="A5" s="7"/>
      <c r="B5" s="8"/>
      <c r="C5" s="11"/>
      <c r="D5" s="12"/>
      <c r="E5" s="3"/>
      <c r="F5" s="8"/>
      <c r="G5" s="11"/>
      <c r="H5" s="12"/>
      <c r="I5" s="3"/>
      <c r="J5" s="8"/>
      <c r="K5" s="11"/>
      <c r="L5" s="12"/>
      <c r="M5" s="3"/>
      <c r="N5" s="8"/>
      <c r="O5" s="11"/>
      <c r="P5" s="12"/>
      <c r="Q5" s="3"/>
      <c r="R5" s="32"/>
    </row>
    <row r="6" spans="1:18" x14ac:dyDescent="0.45">
      <c r="A6" s="7"/>
      <c r="B6" s="8"/>
      <c r="C6" s="11"/>
      <c r="D6" s="12"/>
      <c r="E6" s="7"/>
      <c r="F6" s="8"/>
      <c r="G6" s="11"/>
      <c r="H6" s="12"/>
      <c r="I6" s="7"/>
      <c r="J6" s="8"/>
      <c r="K6" s="11"/>
      <c r="L6" s="12"/>
      <c r="M6" s="7"/>
      <c r="N6" s="8"/>
      <c r="O6" s="11"/>
      <c r="P6" s="12"/>
      <c r="Q6" s="7"/>
      <c r="R6" s="32"/>
    </row>
    <row r="7" spans="1:18" x14ac:dyDescent="0.45">
      <c r="A7" s="7"/>
      <c r="B7" s="8"/>
      <c r="C7" s="11"/>
      <c r="D7" s="12"/>
      <c r="E7" s="7"/>
      <c r="F7" s="8"/>
      <c r="G7" s="11"/>
      <c r="H7" s="12"/>
      <c r="I7" s="7"/>
      <c r="J7" s="8"/>
      <c r="K7" s="11"/>
      <c r="L7" s="12"/>
      <c r="M7" s="7"/>
      <c r="N7" s="8"/>
      <c r="O7" s="11"/>
      <c r="P7" s="12"/>
      <c r="Q7" s="7"/>
      <c r="R7" s="32"/>
    </row>
    <row r="8" spans="1:18" x14ac:dyDescent="0.45">
      <c r="A8" s="7"/>
      <c r="B8" s="8"/>
      <c r="C8" s="13"/>
      <c r="D8" s="14"/>
      <c r="E8" s="7"/>
      <c r="F8" s="8"/>
      <c r="G8" s="13"/>
      <c r="H8" s="14"/>
      <c r="I8" s="7"/>
      <c r="J8" s="8"/>
      <c r="K8" s="13"/>
      <c r="L8" s="14"/>
      <c r="M8" s="7"/>
      <c r="N8" s="8"/>
      <c r="O8" s="13"/>
      <c r="P8" s="14"/>
      <c r="Q8" s="7"/>
      <c r="R8" s="32"/>
    </row>
    <row r="9" spans="1:18" x14ac:dyDescent="0.45">
      <c r="A9" s="7"/>
      <c r="B9" s="8"/>
      <c r="C9" s="11"/>
      <c r="D9" s="12"/>
      <c r="E9" s="7"/>
      <c r="F9" s="8"/>
      <c r="G9" s="11"/>
      <c r="H9" s="12"/>
      <c r="I9" s="7"/>
      <c r="J9" s="8"/>
      <c r="K9" s="11"/>
      <c r="L9" s="12"/>
      <c r="M9" s="7"/>
      <c r="N9" s="8"/>
      <c r="O9" s="11"/>
      <c r="P9" s="12"/>
      <c r="Q9" s="7"/>
      <c r="R9" s="32"/>
    </row>
    <row r="10" spans="1:18" x14ac:dyDescent="0.45">
      <c r="A10" s="7"/>
      <c r="B10" s="8"/>
      <c r="C10" s="13"/>
      <c r="D10" s="14"/>
      <c r="E10" s="3"/>
      <c r="F10" s="8"/>
      <c r="G10" s="13"/>
      <c r="H10" s="14"/>
      <c r="I10" s="3"/>
      <c r="J10" s="8"/>
      <c r="K10" s="13"/>
      <c r="L10" s="14"/>
      <c r="M10" s="3"/>
      <c r="N10" s="8"/>
      <c r="O10" s="13"/>
      <c r="P10" s="14"/>
      <c r="Q10" s="3"/>
      <c r="R10" s="32"/>
    </row>
    <row r="11" spans="1:18" x14ac:dyDescent="0.45">
      <c r="A11" s="7"/>
      <c r="B11" s="8"/>
      <c r="C11" s="11"/>
      <c r="D11" s="12"/>
      <c r="E11" s="3"/>
      <c r="F11" s="8"/>
      <c r="G11" s="11"/>
      <c r="H11" s="12"/>
      <c r="I11" s="3"/>
      <c r="J11" s="8"/>
      <c r="K11" s="11"/>
      <c r="L11" s="12"/>
      <c r="M11" s="3"/>
      <c r="N11" s="8"/>
      <c r="O11" s="11"/>
      <c r="P11" s="12"/>
      <c r="Q11" s="3"/>
      <c r="R11" s="32"/>
    </row>
    <row r="12" spans="1:18" x14ac:dyDescent="0.45">
      <c r="A12" s="3"/>
      <c r="B12" s="8"/>
      <c r="C12" s="11"/>
      <c r="D12" s="12"/>
      <c r="E12" s="7"/>
      <c r="F12" s="8"/>
      <c r="G12" s="11"/>
      <c r="H12" s="12"/>
      <c r="I12" s="7"/>
      <c r="J12" s="8"/>
      <c r="K12" s="11"/>
      <c r="L12" s="12"/>
      <c r="M12" s="7"/>
      <c r="N12" s="8"/>
      <c r="O12" s="11"/>
      <c r="P12" s="12"/>
      <c r="Q12" s="7"/>
      <c r="R12" s="32"/>
    </row>
    <row r="13" spans="1:18" x14ac:dyDescent="0.45">
      <c r="A13" s="7"/>
      <c r="B13" s="8"/>
      <c r="C13" s="11"/>
      <c r="D13" s="12"/>
      <c r="E13" s="7"/>
      <c r="F13" s="8"/>
      <c r="G13" s="11"/>
      <c r="H13" s="12"/>
      <c r="I13" s="7"/>
      <c r="J13" s="8"/>
      <c r="K13" s="11"/>
      <c r="L13" s="12"/>
      <c r="M13" s="7"/>
      <c r="N13" s="8"/>
      <c r="O13" s="11"/>
      <c r="P13" s="12"/>
      <c r="Q13" s="7"/>
      <c r="R13" s="32"/>
    </row>
    <row r="14" spans="1:18" x14ac:dyDescent="0.45">
      <c r="A14" s="7"/>
      <c r="B14" s="8"/>
      <c r="C14" s="11"/>
      <c r="D14" s="12"/>
      <c r="E14" s="7"/>
      <c r="F14" s="8"/>
      <c r="G14" s="11"/>
      <c r="H14" s="12"/>
      <c r="I14" s="7"/>
      <c r="J14" s="8"/>
      <c r="K14" s="11"/>
      <c r="L14" s="12"/>
      <c r="M14" s="7"/>
      <c r="N14" s="8"/>
      <c r="O14" s="11"/>
      <c r="P14" s="12"/>
      <c r="Q14" s="7"/>
      <c r="R14" s="32"/>
    </row>
    <row r="15" spans="1:18" x14ac:dyDescent="0.45">
      <c r="A15" s="7"/>
      <c r="B15" s="8"/>
      <c r="C15" s="11"/>
      <c r="D15" s="12"/>
      <c r="E15" s="7"/>
      <c r="F15" s="8"/>
      <c r="G15" s="11"/>
      <c r="H15" s="12"/>
      <c r="I15" s="7"/>
      <c r="J15" s="8"/>
      <c r="K15" s="11"/>
      <c r="L15" s="12"/>
      <c r="M15" s="7"/>
      <c r="N15" s="8"/>
      <c r="O15" s="11"/>
      <c r="P15" s="12"/>
      <c r="Q15" s="7"/>
      <c r="R15" s="32"/>
    </row>
    <row r="16" spans="1:18" x14ac:dyDescent="0.45">
      <c r="A16" s="3"/>
      <c r="B16" s="8"/>
      <c r="C16" s="11"/>
      <c r="D16" s="10"/>
      <c r="E16" s="7"/>
      <c r="F16" s="8"/>
      <c r="G16" s="11"/>
      <c r="H16" s="10"/>
      <c r="I16" s="7"/>
      <c r="J16" s="8"/>
      <c r="K16" s="11"/>
      <c r="L16" s="10"/>
      <c r="M16" s="7"/>
      <c r="N16" s="8"/>
      <c r="O16" s="11"/>
      <c r="P16" s="10"/>
      <c r="Q16" s="7"/>
      <c r="R16" s="32"/>
    </row>
    <row r="17" spans="1:21" x14ac:dyDescent="0.45">
      <c r="A17" s="3"/>
      <c r="B17" s="8"/>
      <c r="C17" s="11"/>
      <c r="D17" s="12"/>
      <c r="E17" s="3"/>
      <c r="F17" s="8"/>
      <c r="G17" s="11"/>
      <c r="H17" s="12"/>
      <c r="I17" s="3"/>
      <c r="J17" s="8"/>
      <c r="K17" s="11"/>
      <c r="L17" s="12"/>
      <c r="M17" s="3"/>
      <c r="N17" s="8"/>
      <c r="O17" s="11"/>
      <c r="P17" s="12"/>
      <c r="Q17" s="3"/>
      <c r="R17" s="32"/>
    </row>
    <row r="18" spans="1:21" x14ac:dyDescent="0.45">
      <c r="A18" s="7"/>
      <c r="B18" s="8"/>
      <c r="C18" s="15"/>
      <c r="D18" s="14"/>
      <c r="E18" s="3"/>
      <c r="F18" s="8"/>
      <c r="G18" s="15"/>
      <c r="H18" s="14"/>
      <c r="I18" s="3"/>
      <c r="J18" s="8"/>
      <c r="K18" s="15"/>
      <c r="L18" s="14"/>
      <c r="M18" s="3"/>
      <c r="N18" s="8"/>
      <c r="O18" s="15"/>
      <c r="P18" s="14"/>
      <c r="Q18" s="3"/>
      <c r="R18" s="32"/>
    </row>
    <row r="19" spans="1:21" x14ac:dyDescent="0.45">
      <c r="A19" s="3"/>
      <c r="B19" s="8"/>
      <c r="C19" s="11"/>
      <c r="D19" s="12"/>
      <c r="E19" s="3"/>
      <c r="F19" s="8"/>
      <c r="G19" s="11"/>
      <c r="H19" s="12"/>
      <c r="I19" s="3"/>
      <c r="J19" s="8"/>
      <c r="K19" s="11"/>
      <c r="L19" s="12"/>
      <c r="M19" s="3"/>
      <c r="N19" s="8"/>
      <c r="O19" s="11"/>
      <c r="P19" s="12"/>
      <c r="Q19" s="3"/>
      <c r="R19" s="32"/>
    </row>
    <row r="20" spans="1:21" x14ac:dyDescent="0.45">
      <c r="A20" s="3"/>
      <c r="B20" s="8"/>
      <c r="C20" s="15"/>
      <c r="D20" s="14"/>
      <c r="E20" s="7"/>
      <c r="F20" s="8"/>
      <c r="G20" s="15"/>
      <c r="H20" s="14"/>
      <c r="I20" s="7"/>
      <c r="J20" s="8"/>
      <c r="K20" s="15"/>
      <c r="L20" s="14"/>
      <c r="M20" s="7"/>
      <c r="N20" s="8"/>
      <c r="O20" s="15"/>
      <c r="P20" s="14"/>
      <c r="Q20" s="7"/>
      <c r="R20" s="32"/>
    </row>
    <row r="21" spans="1:21" ht="14.65" thickBot="1" x14ac:dyDescent="0.5">
      <c r="A21" s="3"/>
      <c r="B21" s="16"/>
      <c r="C21" s="17"/>
      <c r="D21" s="18"/>
      <c r="E21" s="43" t="s">
        <v>31</v>
      </c>
      <c r="F21" s="16"/>
      <c r="G21" s="17"/>
      <c r="H21" s="18"/>
      <c r="I21" s="43" t="s">
        <v>31</v>
      </c>
      <c r="J21" s="16"/>
      <c r="K21" s="17"/>
      <c r="L21" s="18"/>
      <c r="M21" s="43" t="s">
        <v>31</v>
      </c>
      <c r="N21" s="16"/>
      <c r="O21" s="17"/>
      <c r="P21" s="18"/>
      <c r="Q21" s="232" t="s">
        <v>38</v>
      </c>
      <c r="R21" s="233"/>
    </row>
    <row r="22" spans="1:21" s="25" customFormat="1" ht="15.75" customHeight="1" thickTop="1" x14ac:dyDescent="0.45">
      <c r="A22" s="234" t="s">
        <v>29</v>
      </c>
      <c r="B22" s="252" t="s">
        <v>30</v>
      </c>
      <c r="C22" s="253"/>
      <c r="D22" s="227">
        <f>SUM(D4:D21)</f>
        <v>0</v>
      </c>
      <c r="E22" s="40">
        <f>(P43/7)-D22</f>
        <v>-500</v>
      </c>
      <c r="F22" s="252" t="s">
        <v>30</v>
      </c>
      <c r="G22" s="253"/>
      <c r="H22" s="228">
        <f>SUM(H4:H21)</f>
        <v>0</v>
      </c>
      <c r="I22" s="40">
        <f>(P43/7)-H22</f>
        <v>-500</v>
      </c>
      <c r="J22" s="252" t="s">
        <v>30</v>
      </c>
      <c r="K22" s="253"/>
      <c r="L22" s="228">
        <f>SUM(L4:L21)</f>
        <v>0</v>
      </c>
      <c r="M22" s="41">
        <f>(P43/7)-L22</f>
        <v>-500</v>
      </c>
      <c r="N22" s="252" t="s">
        <v>30</v>
      </c>
      <c r="O22" s="253"/>
      <c r="P22" s="228">
        <f>SUM(P4:P21)</f>
        <v>0</v>
      </c>
      <c r="Q22" s="41">
        <f>(P43/7)-P22</f>
        <v>-500</v>
      </c>
      <c r="R22" s="42"/>
    </row>
    <row r="23" spans="1:21" s="336" customFormat="1" ht="15" customHeight="1" x14ac:dyDescent="0.45">
      <c r="A23" s="234"/>
      <c r="B23" s="330" t="s">
        <v>7</v>
      </c>
      <c r="C23" s="331"/>
      <c r="D23" s="332">
        <f>(D22-Q42)</f>
        <v>0</v>
      </c>
      <c r="E23" s="333"/>
      <c r="F23" s="330" t="s">
        <v>7</v>
      </c>
      <c r="G23" s="331"/>
      <c r="H23" s="334">
        <f>(H22-Q42)</f>
        <v>0</v>
      </c>
      <c r="I23" s="333"/>
      <c r="J23" s="330" t="s">
        <v>7</v>
      </c>
      <c r="K23" s="331"/>
      <c r="L23" s="334">
        <f>(L22-Q42)</f>
        <v>0</v>
      </c>
      <c r="M23" s="333"/>
      <c r="N23" s="330" t="s">
        <v>7</v>
      </c>
      <c r="O23" s="331"/>
      <c r="P23" s="334">
        <f>(P22-Q42)</f>
        <v>0</v>
      </c>
      <c r="Q23" s="333"/>
      <c r="R23" s="335"/>
    </row>
    <row r="24" spans="1:21" ht="15.75" customHeight="1" x14ac:dyDescent="0.45">
      <c r="A24" s="3"/>
      <c r="B24" s="319" t="s">
        <v>350</v>
      </c>
      <c r="C24" s="319"/>
      <c r="D24" s="319"/>
      <c r="E24" s="3"/>
      <c r="F24" s="319" t="s">
        <v>350</v>
      </c>
      <c r="G24" s="319"/>
      <c r="H24" s="319"/>
      <c r="I24" s="3"/>
      <c r="J24" s="319" t="s">
        <v>350</v>
      </c>
      <c r="K24" s="319"/>
      <c r="L24" s="319"/>
      <c r="M24" s="3"/>
      <c r="N24" s="319" t="s">
        <v>350</v>
      </c>
      <c r="O24" s="319"/>
      <c r="P24" s="319"/>
      <c r="Q24" s="3"/>
      <c r="R24" s="32"/>
    </row>
    <row r="25" spans="1:21" x14ac:dyDescent="0.45">
      <c r="A25" s="3"/>
      <c r="B25" s="320" t="s">
        <v>351</v>
      </c>
      <c r="C25" s="320"/>
      <c r="D25" s="320"/>
      <c r="E25" s="3"/>
      <c r="F25" s="320" t="s">
        <v>351</v>
      </c>
      <c r="G25" s="320"/>
      <c r="H25" s="320"/>
      <c r="I25" s="3"/>
      <c r="J25" s="320" t="s">
        <v>351</v>
      </c>
      <c r="K25" s="320"/>
      <c r="L25" s="320"/>
      <c r="M25" s="3"/>
      <c r="N25" s="320" t="s">
        <v>351</v>
      </c>
      <c r="O25" s="320"/>
      <c r="P25" s="320"/>
      <c r="Q25" s="3"/>
      <c r="R25" s="32"/>
    </row>
    <row r="26" spans="1:21" x14ac:dyDescent="0.45">
      <c r="A26" s="3"/>
      <c r="B26" s="320" t="s">
        <v>352</v>
      </c>
      <c r="C26" s="320"/>
      <c r="D26" s="320"/>
      <c r="E26" s="3"/>
      <c r="F26" s="320" t="s">
        <v>352</v>
      </c>
      <c r="G26" s="320"/>
      <c r="H26" s="320"/>
      <c r="I26" s="3"/>
      <c r="J26" s="320" t="s">
        <v>352</v>
      </c>
      <c r="K26" s="320"/>
      <c r="L26" s="320"/>
      <c r="M26" s="3"/>
      <c r="N26" s="320" t="s">
        <v>352</v>
      </c>
      <c r="O26" s="320"/>
      <c r="P26" s="320"/>
      <c r="Q26" s="3"/>
      <c r="R26" s="32"/>
    </row>
    <row r="27" spans="1:21" x14ac:dyDescent="0.45">
      <c r="A27" s="3"/>
      <c r="B27" s="320" t="s">
        <v>353</v>
      </c>
      <c r="C27" s="320"/>
      <c r="D27" s="320"/>
      <c r="E27" s="3"/>
      <c r="F27" s="320" t="s">
        <v>353</v>
      </c>
      <c r="G27" s="320"/>
      <c r="H27" s="320"/>
      <c r="I27" s="3"/>
      <c r="J27" s="320" t="s">
        <v>353</v>
      </c>
      <c r="K27" s="320"/>
      <c r="L27" s="320"/>
      <c r="M27" s="3"/>
      <c r="N27" s="320" t="s">
        <v>353</v>
      </c>
      <c r="O27" s="320"/>
      <c r="P27" s="320"/>
      <c r="Q27" s="3"/>
      <c r="R27" s="32"/>
    </row>
    <row r="28" spans="1:21" x14ac:dyDescent="0.45">
      <c r="A28" s="3"/>
      <c r="B28" s="320" t="s">
        <v>354</v>
      </c>
      <c r="C28" s="320"/>
      <c r="D28" s="320"/>
      <c r="E28" s="3"/>
      <c r="F28" s="320" t="s">
        <v>354</v>
      </c>
      <c r="G28" s="320"/>
      <c r="H28" s="320"/>
      <c r="I28" s="3"/>
      <c r="J28" s="320" t="s">
        <v>354</v>
      </c>
      <c r="K28" s="320"/>
      <c r="L28" s="320"/>
      <c r="M28" s="3"/>
      <c r="N28" s="320" t="s">
        <v>354</v>
      </c>
      <c r="O28" s="320"/>
      <c r="P28" s="320"/>
      <c r="Q28" s="3"/>
      <c r="R28" s="32"/>
    </row>
    <row r="29" spans="1:21" x14ac:dyDescent="0.45">
      <c r="A29" s="3"/>
      <c r="B29" s="320" t="s">
        <v>355</v>
      </c>
      <c r="C29" s="320"/>
      <c r="D29" s="320"/>
      <c r="E29" s="3"/>
      <c r="F29" s="320" t="s">
        <v>355</v>
      </c>
      <c r="G29" s="320"/>
      <c r="H29" s="320"/>
      <c r="I29" s="3"/>
      <c r="J29" s="320" t="s">
        <v>355</v>
      </c>
      <c r="K29" s="320"/>
      <c r="L29" s="320"/>
      <c r="M29" s="3"/>
      <c r="N29" s="320" t="s">
        <v>355</v>
      </c>
      <c r="O29" s="320"/>
      <c r="P29" s="320"/>
      <c r="Q29" s="3"/>
      <c r="R29" s="32"/>
    </row>
    <row r="30" spans="1:21" x14ac:dyDescent="0.45">
      <c r="A30" s="3"/>
      <c r="B30" s="321"/>
      <c r="C30" s="321"/>
      <c r="D30" s="321"/>
      <c r="E30" s="3"/>
      <c r="F30" s="268"/>
      <c r="G30" s="268"/>
      <c r="H30" s="268"/>
      <c r="I30" s="3"/>
      <c r="J30" s="20"/>
      <c r="K30" s="20"/>
      <c r="L30" s="20"/>
      <c r="M30" s="3"/>
      <c r="N30" s="20"/>
      <c r="O30" s="20"/>
      <c r="P30" s="20"/>
      <c r="Q30" s="3"/>
      <c r="R30" s="32"/>
    </row>
    <row r="31" spans="1:21" ht="15.75" x14ac:dyDescent="0.5">
      <c r="A31" s="3"/>
      <c r="B31" s="269" t="s">
        <v>8</v>
      </c>
      <c r="C31" s="269"/>
      <c r="D31" s="269"/>
      <c r="E31" s="3"/>
      <c r="F31" s="269" t="s">
        <v>9</v>
      </c>
      <c r="G31" s="269"/>
      <c r="H31" s="269"/>
      <c r="I31" s="3"/>
      <c r="J31" s="269" t="s">
        <v>10</v>
      </c>
      <c r="K31" s="269"/>
      <c r="L31" s="269"/>
      <c r="M31" s="3"/>
      <c r="N31" s="240" t="s">
        <v>141</v>
      </c>
      <c r="O31" s="246"/>
      <c r="P31" s="246"/>
      <c r="Q31" s="247"/>
      <c r="R31" s="32"/>
    </row>
    <row r="32" spans="1:21" ht="15.75" x14ac:dyDescent="0.5">
      <c r="A32" s="3"/>
      <c r="B32" s="4" t="s">
        <v>4</v>
      </c>
      <c r="C32" s="6" t="s">
        <v>5</v>
      </c>
      <c r="D32" s="6" t="s">
        <v>6</v>
      </c>
      <c r="E32" s="3"/>
      <c r="F32" s="5" t="s">
        <v>4</v>
      </c>
      <c r="G32" s="6" t="s">
        <v>5</v>
      </c>
      <c r="H32" s="6" t="s">
        <v>6</v>
      </c>
      <c r="I32" s="3"/>
      <c r="J32" s="5" t="s">
        <v>4</v>
      </c>
      <c r="K32" s="5" t="s">
        <v>5</v>
      </c>
      <c r="L32" s="5" t="s">
        <v>6</v>
      </c>
      <c r="M32" s="3"/>
      <c r="N32" s="248" t="s">
        <v>32</v>
      </c>
      <c r="O32" s="249"/>
      <c r="P32" s="243"/>
      <c r="Q32" s="244"/>
      <c r="R32" s="225" t="s">
        <v>347</v>
      </c>
      <c r="S32" s="31"/>
      <c r="T32" s="31"/>
      <c r="U32" s="31"/>
    </row>
    <row r="33" spans="1:22" x14ac:dyDescent="0.45">
      <c r="A33" s="7"/>
      <c r="B33" s="8"/>
      <c r="C33" s="9"/>
      <c r="D33" s="10"/>
      <c r="E33" s="7"/>
      <c r="F33" s="8"/>
      <c r="G33" s="9"/>
      <c r="H33" s="10"/>
      <c r="I33" s="7"/>
      <c r="J33" s="8"/>
      <c r="K33" s="9"/>
      <c r="L33" s="10"/>
      <c r="M33" s="7"/>
      <c r="N33" s="250" t="s">
        <v>356</v>
      </c>
      <c r="O33" s="251"/>
      <c r="P33" s="243"/>
      <c r="Q33" s="244"/>
      <c r="R33" s="44"/>
    </row>
    <row r="34" spans="1:22" x14ac:dyDescent="0.45">
      <c r="A34" s="7"/>
      <c r="B34" s="8"/>
      <c r="C34" s="11"/>
      <c r="D34" s="12"/>
      <c r="E34" s="3"/>
      <c r="F34" s="8"/>
      <c r="G34" s="11"/>
      <c r="H34" s="12"/>
      <c r="I34" s="3"/>
      <c r="J34" s="8"/>
      <c r="K34" s="11"/>
      <c r="L34" s="12"/>
      <c r="M34" s="3"/>
      <c r="N34" s="250" t="s">
        <v>20</v>
      </c>
      <c r="O34" s="251"/>
      <c r="P34" s="243"/>
      <c r="Q34" s="244"/>
      <c r="R34" s="32"/>
    </row>
    <row r="35" spans="1:22" x14ac:dyDescent="0.45">
      <c r="A35" s="7"/>
      <c r="B35" s="8"/>
      <c r="C35" s="11"/>
      <c r="D35" s="12"/>
      <c r="E35" s="7"/>
      <c r="F35" s="8"/>
      <c r="G35" s="11"/>
      <c r="H35" s="12"/>
      <c r="I35" s="7"/>
      <c r="J35" s="8"/>
      <c r="K35" s="11"/>
      <c r="L35" s="12"/>
      <c r="M35" s="7"/>
      <c r="N35" s="250" t="s">
        <v>359</v>
      </c>
      <c r="O35" s="251"/>
      <c r="P35" s="243"/>
      <c r="Q35" s="244"/>
      <c r="R35" s="226" t="s">
        <v>348</v>
      </c>
    </row>
    <row r="36" spans="1:22" x14ac:dyDescent="0.45">
      <c r="A36" s="7"/>
      <c r="B36" s="8"/>
      <c r="C36" s="11"/>
      <c r="D36" s="12"/>
      <c r="E36" s="7"/>
      <c r="F36" s="8"/>
      <c r="G36" s="11"/>
      <c r="H36" s="12"/>
      <c r="I36" s="7"/>
      <c r="J36" s="8"/>
      <c r="K36" s="11"/>
      <c r="L36" s="12"/>
      <c r="M36" s="7"/>
      <c r="N36" s="322" t="s">
        <v>358</v>
      </c>
      <c r="O36" s="323"/>
      <c r="P36" s="326" t="s">
        <v>24</v>
      </c>
      <c r="Q36" s="327"/>
      <c r="R36" s="32"/>
    </row>
    <row r="37" spans="1:22" x14ac:dyDescent="0.45">
      <c r="A37" s="7"/>
      <c r="B37" s="8"/>
      <c r="C37" s="13"/>
      <c r="D37" s="14"/>
      <c r="E37" s="7"/>
      <c r="F37" s="8"/>
      <c r="G37" s="13"/>
      <c r="H37" s="14"/>
      <c r="I37" s="7"/>
      <c r="J37" s="8"/>
      <c r="K37" s="13"/>
      <c r="L37" s="14"/>
      <c r="M37" s="7"/>
      <c r="N37" s="324" t="s">
        <v>357</v>
      </c>
      <c r="O37" s="325"/>
      <c r="P37" s="328" t="s">
        <v>25</v>
      </c>
      <c r="Q37" s="329"/>
      <c r="R37" s="32"/>
    </row>
    <row r="38" spans="1:22" x14ac:dyDescent="0.45">
      <c r="A38" s="7"/>
      <c r="B38" s="8"/>
      <c r="C38" s="11"/>
      <c r="D38" s="12"/>
      <c r="E38" s="7"/>
      <c r="F38" s="8"/>
      <c r="G38" s="11"/>
      <c r="H38" s="12"/>
      <c r="I38" s="7"/>
      <c r="J38" s="8"/>
      <c r="K38" s="11"/>
      <c r="L38" s="12"/>
      <c r="M38" s="7"/>
      <c r="N38" s="32"/>
      <c r="O38" s="32"/>
      <c r="P38" s="32"/>
      <c r="Q38" s="32"/>
      <c r="R38" s="32"/>
    </row>
    <row r="39" spans="1:22" x14ac:dyDescent="0.45">
      <c r="A39" s="7"/>
      <c r="B39" s="8"/>
      <c r="C39" s="13"/>
      <c r="D39" s="14"/>
      <c r="E39" s="3"/>
      <c r="F39" s="8"/>
      <c r="G39" s="13"/>
      <c r="H39" s="14"/>
      <c r="I39" s="3"/>
      <c r="J39" s="8"/>
      <c r="K39" s="13"/>
      <c r="L39" s="14"/>
      <c r="M39" s="3"/>
      <c r="N39" s="259" t="s">
        <v>33</v>
      </c>
      <c r="O39" s="260"/>
      <c r="P39" s="260"/>
      <c r="Q39" s="261"/>
      <c r="R39" s="32"/>
    </row>
    <row r="40" spans="1:22" x14ac:dyDescent="0.45">
      <c r="A40" s="7"/>
      <c r="B40" s="8"/>
      <c r="C40" s="11"/>
      <c r="D40" s="12"/>
      <c r="E40" s="3"/>
      <c r="F40" s="8"/>
      <c r="G40" s="11"/>
      <c r="H40" s="12"/>
      <c r="I40" s="3"/>
      <c r="J40" s="8"/>
      <c r="K40" s="11"/>
      <c r="L40" s="12"/>
      <c r="M40" s="3"/>
      <c r="N40" s="262"/>
      <c r="O40" s="263"/>
      <c r="P40" s="263"/>
      <c r="Q40" s="264"/>
      <c r="R40" s="32"/>
    </row>
    <row r="41" spans="1:22" ht="15" customHeight="1" x14ac:dyDescent="0.45">
      <c r="A41" s="3"/>
      <c r="B41" s="8"/>
      <c r="C41" s="11"/>
      <c r="D41" s="12"/>
      <c r="E41" s="7"/>
      <c r="F41" s="8"/>
      <c r="G41" s="11"/>
      <c r="H41" s="12"/>
      <c r="I41" s="7"/>
      <c r="J41" s="8"/>
      <c r="K41" s="11"/>
      <c r="L41" s="12"/>
      <c r="M41" s="7"/>
      <c r="N41" s="265" t="s">
        <v>12</v>
      </c>
      <c r="O41" s="38"/>
      <c r="P41" s="39" t="s">
        <v>28</v>
      </c>
      <c r="Q41" s="39" t="s">
        <v>27</v>
      </c>
      <c r="R41" s="32"/>
    </row>
    <row r="42" spans="1:22" x14ac:dyDescent="0.45">
      <c r="A42" s="7"/>
      <c r="B42" s="8"/>
      <c r="C42" s="11"/>
      <c r="D42" s="12"/>
      <c r="E42" s="7"/>
      <c r="F42" s="8"/>
      <c r="G42" s="11"/>
      <c r="H42" s="12"/>
      <c r="I42" s="7"/>
      <c r="J42" s="8"/>
      <c r="K42" s="11"/>
      <c r="L42" s="12"/>
      <c r="M42" s="7"/>
      <c r="N42" s="266"/>
      <c r="O42" s="35" t="s">
        <v>23</v>
      </c>
      <c r="P42" s="21">
        <f>Q42*7</f>
        <v>0</v>
      </c>
      <c r="Q42" s="22">
        <f>(665+(4.35*P32)+(4.7*P33)-(4.7*P34))*P35</f>
        <v>0</v>
      </c>
      <c r="R42" s="44" t="s">
        <v>34</v>
      </c>
      <c r="S42" s="45"/>
      <c r="T42" s="45"/>
      <c r="U42" s="46"/>
      <c r="V42" s="46"/>
    </row>
    <row r="43" spans="1:22" x14ac:dyDescent="0.45">
      <c r="A43" s="7"/>
      <c r="B43" s="8"/>
      <c r="C43" s="11"/>
      <c r="D43" s="12"/>
      <c r="E43" s="7"/>
      <c r="F43" s="8"/>
      <c r="G43" s="11"/>
      <c r="H43" s="12"/>
      <c r="I43" s="7"/>
      <c r="J43" s="8"/>
      <c r="K43" s="11"/>
      <c r="L43" s="12"/>
      <c r="M43" s="7"/>
      <c r="N43" s="238">
        <f>P43-P44</f>
        <v>-3500</v>
      </c>
      <c r="O43" s="229" t="s">
        <v>21</v>
      </c>
      <c r="P43" s="230">
        <f>P42-3500</f>
        <v>-3500</v>
      </c>
      <c r="Q43" s="231">
        <f>P43/7</f>
        <v>-500</v>
      </c>
      <c r="R43" s="44" t="s">
        <v>349</v>
      </c>
      <c r="S43" s="45"/>
      <c r="T43" s="45"/>
      <c r="U43" s="46"/>
      <c r="V43" s="46"/>
    </row>
    <row r="44" spans="1:22" x14ac:dyDescent="0.45">
      <c r="A44" s="7"/>
      <c r="B44" s="8"/>
      <c r="C44" s="11"/>
      <c r="D44" s="12"/>
      <c r="E44" s="7"/>
      <c r="F44" s="8"/>
      <c r="G44" s="11"/>
      <c r="H44" s="12"/>
      <c r="I44" s="7"/>
      <c r="J44" s="8"/>
      <c r="K44" s="11"/>
      <c r="L44" s="12"/>
      <c r="M44" s="7"/>
      <c r="N44" s="239"/>
      <c r="O44" s="36" t="s">
        <v>22</v>
      </c>
      <c r="P44" s="267">
        <f>D22+H22+L22+P22+D51+H51+L51</f>
        <v>0</v>
      </c>
      <c r="Q44" s="267"/>
      <c r="R44" s="44" t="s">
        <v>35</v>
      </c>
      <c r="S44" s="29"/>
      <c r="T44" s="29"/>
      <c r="U44" s="29"/>
      <c r="V44" s="29"/>
    </row>
    <row r="45" spans="1:22" x14ac:dyDescent="0.45">
      <c r="A45" s="3"/>
      <c r="B45" s="8"/>
      <c r="C45" s="11"/>
      <c r="D45" s="10"/>
      <c r="E45" s="7"/>
      <c r="F45" s="8"/>
      <c r="G45" s="11"/>
      <c r="H45" s="10"/>
      <c r="I45" s="7"/>
      <c r="J45" s="8"/>
      <c r="K45" s="11"/>
      <c r="L45" s="10"/>
      <c r="M45" s="7"/>
      <c r="R45" s="34"/>
    </row>
    <row r="46" spans="1:22" x14ac:dyDescent="0.45">
      <c r="A46" s="3"/>
      <c r="B46" s="8"/>
      <c r="C46" s="11"/>
      <c r="D46" s="12"/>
      <c r="E46" s="3"/>
      <c r="F46" s="8"/>
      <c r="G46" s="11"/>
      <c r="H46" s="12"/>
      <c r="I46" s="3"/>
      <c r="J46" s="8"/>
      <c r="K46" s="11"/>
      <c r="L46" s="12"/>
      <c r="M46" s="3"/>
      <c r="N46" s="240" t="s">
        <v>26</v>
      </c>
      <c r="O46" s="241"/>
      <c r="P46" s="241"/>
      <c r="Q46" s="242"/>
      <c r="R46" s="32"/>
    </row>
    <row r="47" spans="1:22" ht="15" customHeight="1" x14ac:dyDescent="0.45">
      <c r="A47" s="7"/>
      <c r="B47" s="8"/>
      <c r="C47" s="15"/>
      <c r="D47" s="14"/>
      <c r="E47" s="3"/>
      <c r="F47" s="8"/>
      <c r="G47" s="15"/>
      <c r="H47" s="14"/>
      <c r="I47" s="3"/>
      <c r="J47" s="8"/>
      <c r="K47" s="15"/>
      <c r="L47" s="14"/>
      <c r="M47" s="3"/>
      <c r="N47" s="254" t="s">
        <v>13</v>
      </c>
      <c r="O47" s="255"/>
      <c r="P47" s="27" t="s">
        <v>14</v>
      </c>
      <c r="Q47" s="48" t="s">
        <v>15</v>
      </c>
      <c r="R47" s="32"/>
    </row>
    <row r="48" spans="1:22" x14ac:dyDescent="0.45">
      <c r="A48" s="3"/>
      <c r="B48" s="8"/>
      <c r="C48" s="11"/>
      <c r="D48" s="12"/>
      <c r="E48" s="3"/>
      <c r="F48" s="8"/>
      <c r="G48" s="11"/>
      <c r="H48" s="12"/>
      <c r="I48" s="3"/>
      <c r="J48" s="8"/>
      <c r="K48" s="11"/>
      <c r="L48" s="12"/>
      <c r="M48" s="3"/>
      <c r="N48" s="23" t="s">
        <v>16</v>
      </c>
      <c r="O48" s="94"/>
      <c r="P48" s="28"/>
      <c r="Q48" s="49">
        <f>(O48-P48)</f>
        <v>0</v>
      </c>
      <c r="R48" s="32"/>
    </row>
    <row r="49" spans="1:18" x14ac:dyDescent="0.45">
      <c r="A49" s="3"/>
      <c r="B49" s="8"/>
      <c r="C49" s="15"/>
      <c r="D49" s="14"/>
      <c r="E49" s="7"/>
      <c r="F49" s="8"/>
      <c r="G49" s="15"/>
      <c r="H49" s="14"/>
      <c r="I49" s="7"/>
      <c r="J49" s="8"/>
      <c r="K49" s="15"/>
      <c r="L49" s="14"/>
      <c r="M49" s="7"/>
      <c r="N49" s="23" t="s">
        <v>17</v>
      </c>
      <c r="O49" s="94"/>
      <c r="P49" s="28"/>
      <c r="Q49" s="49">
        <f>(O49-P49)</f>
        <v>0</v>
      </c>
      <c r="R49" s="32"/>
    </row>
    <row r="50" spans="1:18" ht="14.65" thickBot="1" x14ac:dyDescent="0.5">
      <c r="A50" s="3"/>
      <c r="B50" s="16"/>
      <c r="C50" s="17"/>
      <c r="D50" s="18"/>
      <c r="E50" s="43" t="s">
        <v>31</v>
      </c>
      <c r="F50" s="16"/>
      <c r="G50" s="17"/>
      <c r="H50" s="18"/>
      <c r="I50" s="43" t="s">
        <v>31</v>
      </c>
      <c r="J50" s="16"/>
      <c r="K50" s="17"/>
      <c r="L50" s="18"/>
      <c r="M50" s="43" t="s">
        <v>31</v>
      </c>
      <c r="N50" s="23" t="s">
        <v>18</v>
      </c>
      <c r="O50" s="94"/>
      <c r="P50" s="28"/>
      <c r="Q50" s="49">
        <f>(O50-P50)</f>
        <v>0</v>
      </c>
      <c r="R50" s="32"/>
    </row>
    <row r="51" spans="1:18" ht="15.75" customHeight="1" thickTop="1" x14ac:dyDescent="0.45">
      <c r="A51" s="234" t="s">
        <v>29</v>
      </c>
      <c r="B51" s="252" t="s">
        <v>30</v>
      </c>
      <c r="C51" s="253"/>
      <c r="D51" s="227">
        <f>SUM(D33:D50)</f>
        <v>0</v>
      </c>
      <c r="E51" s="19">
        <f>(P43/7)-D51</f>
        <v>-500</v>
      </c>
      <c r="F51" s="252" t="s">
        <v>30</v>
      </c>
      <c r="G51" s="253"/>
      <c r="H51" s="227">
        <f>SUM(H33:H50)</f>
        <v>0</v>
      </c>
      <c r="I51" s="19">
        <f>(P43/7)-H51</f>
        <v>-500</v>
      </c>
      <c r="J51" s="252" t="s">
        <v>30</v>
      </c>
      <c r="K51" s="253"/>
      <c r="L51" s="227">
        <f>SUM(L33:L50)</f>
        <v>0</v>
      </c>
      <c r="M51" s="19">
        <f>(P43/7)-L51</f>
        <v>-500</v>
      </c>
      <c r="N51" s="23" t="s">
        <v>19</v>
      </c>
      <c r="O51" s="94"/>
      <c r="P51" s="28"/>
      <c r="Q51" s="49">
        <f>(O51-P51)</f>
        <v>0</v>
      </c>
      <c r="R51" s="32"/>
    </row>
    <row r="52" spans="1:18" s="341" customFormat="1" x14ac:dyDescent="0.45">
      <c r="A52" s="234"/>
      <c r="B52" s="337" t="s">
        <v>7</v>
      </c>
      <c r="C52" s="337"/>
      <c r="D52" s="332">
        <f>(D51-Q42)</f>
        <v>0</v>
      </c>
      <c r="E52" s="338"/>
      <c r="F52" s="337" t="s">
        <v>7</v>
      </c>
      <c r="G52" s="337"/>
      <c r="H52" s="332">
        <f>(H51-Q42)</f>
        <v>0</v>
      </c>
      <c r="I52" s="338"/>
      <c r="J52" s="337" t="s">
        <v>7</v>
      </c>
      <c r="K52" s="337"/>
      <c r="L52" s="332">
        <f>(L51-Q42)</f>
        <v>0</v>
      </c>
      <c r="M52" s="339"/>
      <c r="N52" s="340"/>
      <c r="O52" s="340"/>
      <c r="P52" s="340"/>
      <c r="Q52" s="340"/>
      <c r="R52" s="340"/>
    </row>
    <row r="53" spans="1:18" ht="15.75" x14ac:dyDescent="0.45">
      <c r="A53" s="3"/>
      <c r="B53" s="319" t="s">
        <v>350</v>
      </c>
      <c r="C53" s="319"/>
      <c r="D53" s="319"/>
      <c r="E53" s="32"/>
      <c r="F53" s="319" t="s">
        <v>350</v>
      </c>
      <c r="G53" s="319"/>
      <c r="H53" s="319"/>
      <c r="I53" s="32"/>
      <c r="J53" s="319" t="s">
        <v>350</v>
      </c>
      <c r="K53" s="319"/>
      <c r="L53" s="319"/>
      <c r="M53" s="3"/>
      <c r="N53" s="235" t="s">
        <v>11</v>
      </c>
      <c r="O53" s="236"/>
      <c r="P53" s="236"/>
      <c r="Q53" s="237"/>
      <c r="R53" s="32"/>
    </row>
    <row r="54" spans="1:18" ht="15.75" x14ac:dyDescent="0.45">
      <c r="A54" s="32"/>
      <c r="B54" s="320" t="s">
        <v>351</v>
      </c>
      <c r="C54" s="320"/>
      <c r="D54" s="320"/>
      <c r="E54" s="32"/>
      <c r="F54" s="320" t="s">
        <v>351</v>
      </c>
      <c r="G54" s="320"/>
      <c r="H54" s="320"/>
      <c r="I54" s="32"/>
      <c r="J54" s="320" t="s">
        <v>351</v>
      </c>
      <c r="K54" s="320"/>
      <c r="L54" s="320"/>
      <c r="M54" s="33"/>
      <c r="N54" s="256">
        <f>SUM(D23+H23+L23+P23+D52+H52+L52)</f>
        <v>0</v>
      </c>
      <c r="O54" s="257"/>
      <c r="P54" s="257"/>
      <c r="Q54" s="258"/>
      <c r="R54" s="44" t="s">
        <v>36</v>
      </c>
    </row>
    <row r="55" spans="1:18" x14ac:dyDescent="0.45">
      <c r="A55" s="32"/>
      <c r="B55" s="320" t="s">
        <v>352</v>
      </c>
      <c r="C55" s="320"/>
      <c r="D55" s="320"/>
      <c r="E55" s="32"/>
      <c r="F55" s="320" t="s">
        <v>352</v>
      </c>
      <c r="G55" s="320"/>
      <c r="H55" s="320"/>
      <c r="I55" s="32"/>
      <c r="J55" s="320" t="s">
        <v>352</v>
      </c>
      <c r="K55" s="320"/>
      <c r="L55" s="320"/>
      <c r="M55" s="32"/>
      <c r="N55" s="245" t="s">
        <v>37</v>
      </c>
      <c r="O55" s="245"/>
      <c r="P55" s="245"/>
      <c r="Q55" s="245"/>
      <c r="R55" s="32"/>
    </row>
    <row r="56" spans="1:18" x14ac:dyDescent="0.45">
      <c r="B56" s="320" t="s">
        <v>353</v>
      </c>
      <c r="C56" s="320"/>
      <c r="D56" s="320"/>
      <c r="F56" s="320" t="s">
        <v>353</v>
      </c>
      <c r="G56" s="320"/>
      <c r="H56" s="320"/>
      <c r="J56" s="320" t="s">
        <v>353</v>
      </c>
      <c r="K56" s="320"/>
      <c r="L56" s="320"/>
      <c r="M56" s="32"/>
      <c r="N56" s="32"/>
      <c r="O56" s="32"/>
      <c r="P56" s="32"/>
      <c r="Q56" s="32"/>
      <c r="R56" s="32"/>
    </row>
    <row r="57" spans="1:18" x14ac:dyDescent="0.45">
      <c r="B57" s="320" t="s">
        <v>354</v>
      </c>
      <c r="C57" s="320"/>
      <c r="D57" s="320"/>
      <c r="F57" s="320" t="s">
        <v>354</v>
      </c>
      <c r="G57" s="320"/>
      <c r="H57" s="320"/>
      <c r="J57" s="320" t="s">
        <v>354</v>
      </c>
      <c r="K57" s="320"/>
      <c r="L57" s="320"/>
    </row>
    <row r="58" spans="1:18" x14ac:dyDescent="0.45">
      <c r="B58" s="320" t="s">
        <v>355</v>
      </c>
      <c r="C58" s="320"/>
      <c r="D58" s="320"/>
      <c r="F58" s="320" t="s">
        <v>355</v>
      </c>
      <c r="G58" s="320"/>
      <c r="H58" s="320"/>
      <c r="J58" s="320" t="s">
        <v>355</v>
      </c>
      <c r="K58" s="320"/>
      <c r="L58" s="320"/>
    </row>
  </sheetData>
  <mergeCells count="92">
    <mergeCell ref="J55:L55"/>
    <mergeCell ref="J56:L56"/>
    <mergeCell ref="J57:L57"/>
    <mergeCell ref="J58:L58"/>
    <mergeCell ref="B58:D58"/>
    <mergeCell ref="F53:H53"/>
    <mergeCell ref="F54:H54"/>
    <mergeCell ref="F55:H55"/>
    <mergeCell ref="F56:H56"/>
    <mergeCell ref="F57:H57"/>
    <mergeCell ref="F58:H58"/>
    <mergeCell ref="B53:D53"/>
    <mergeCell ref="B54:D54"/>
    <mergeCell ref="B55:D55"/>
    <mergeCell ref="B56:D56"/>
    <mergeCell ref="B57:D57"/>
    <mergeCell ref="J29:L29"/>
    <mergeCell ref="N24:P24"/>
    <mergeCell ref="N25:P25"/>
    <mergeCell ref="N26:P26"/>
    <mergeCell ref="N27:P27"/>
    <mergeCell ref="N28:P28"/>
    <mergeCell ref="N29:P29"/>
    <mergeCell ref="J24:L24"/>
    <mergeCell ref="J25:L25"/>
    <mergeCell ref="J26:L26"/>
    <mergeCell ref="J27:L27"/>
    <mergeCell ref="J28:L28"/>
    <mergeCell ref="B29:D29"/>
    <mergeCell ref="F24:H24"/>
    <mergeCell ref="F25:H25"/>
    <mergeCell ref="F26:H26"/>
    <mergeCell ref="F27:H27"/>
    <mergeCell ref="F28:H28"/>
    <mergeCell ref="F29:H29"/>
    <mergeCell ref="B24:D24"/>
    <mergeCell ref="B25:D25"/>
    <mergeCell ref="B26:D26"/>
    <mergeCell ref="B27:D27"/>
    <mergeCell ref="B28:D28"/>
    <mergeCell ref="J1:L1"/>
    <mergeCell ref="N1:P1"/>
    <mergeCell ref="B2:D2"/>
    <mergeCell ref="F2:H2"/>
    <mergeCell ref="J2:L2"/>
    <mergeCell ref="N2:P2"/>
    <mergeCell ref="B23:C23"/>
    <mergeCell ref="F23:G23"/>
    <mergeCell ref="J23:K23"/>
    <mergeCell ref="N23:O23"/>
    <mergeCell ref="B22:C22"/>
    <mergeCell ref="F22:G22"/>
    <mergeCell ref="J22:K22"/>
    <mergeCell ref="N22:O22"/>
    <mergeCell ref="B30:D30"/>
    <mergeCell ref="F30:H30"/>
    <mergeCell ref="B31:D31"/>
    <mergeCell ref="F31:H31"/>
    <mergeCell ref="J31:L31"/>
    <mergeCell ref="F51:G51"/>
    <mergeCell ref="J51:K51"/>
    <mergeCell ref="N37:O37"/>
    <mergeCell ref="N47:O47"/>
    <mergeCell ref="N54:Q54"/>
    <mergeCell ref="N39:Q40"/>
    <mergeCell ref="N41:N42"/>
    <mergeCell ref="P44:Q44"/>
    <mergeCell ref="J53:L53"/>
    <mergeCell ref="J54:L54"/>
    <mergeCell ref="N55:Q55"/>
    <mergeCell ref="N31:Q31"/>
    <mergeCell ref="N32:O32"/>
    <mergeCell ref="N33:O33"/>
    <mergeCell ref="N34:O34"/>
    <mergeCell ref="N35:O35"/>
    <mergeCell ref="N36:O36"/>
    <mergeCell ref="Q21:R21"/>
    <mergeCell ref="A22:A23"/>
    <mergeCell ref="A51:A52"/>
    <mergeCell ref="N53:Q53"/>
    <mergeCell ref="P36:Q36"/>
    <mergeCell ref="P37:Q37"/>
    <mergeCell ref="N43:N44"/>
    <mergeCell ref="N46:Q46"/>
    <mergeCell ref="P32:Q32"/>
    <mergeCell ref="P33:Q33"/>
    <mergeCell ref="P34:Q34"/>
    <mergeCell ref="P35:Q35"/>
    <mergeCell ref="B52:C52"/>
    <mergeCell ref="F52:G52"/>
    <mergeCell ref="J52:K52"/>
    <mergeCell ref="B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RESTAURANTS</vt:lpstr>
      <vt:lpstr>CAL</vt:lpstr>
      <vt:lpstr>Example</vt:lpstr>
      <vt:lpstr>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Codeannie</dc:creator>
  <cp:lastModifiedBy>Jeannie Zindler-Miles</cp:lastModifiedBy>
  <dcterms:created xsi:type="dcterms:W3CDTF">2018-11-19T19:18:34Z</dcterms:created>
  <dcterms:modified xsi:type="dcterms:W3CDTF">2020-05-14T05:56:52Z</dcterms:modified>
</cp:coreProperties>
</file>